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1.xml" ContentType="application/vnd.openxmlformats-officedocument.drawing+xml"/>
  <Override PartName="/xl/drawings/drawing30.xml" ContentType="application/vnd.openxmlformats-officedocument.drawing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1.xml" ContentType="application/vnd.openxmlformats-officedocument.drawing+xml"/>
  <Override PartName="/xl/drawings/drawing20.xml" ContentType="application/vnd.openxmlformats-officedocument.drawing+xml"/>
  <Override PartName="/xl/drawings/drawing19.xml" ContentType="application/vnd.openxmlformats-officedocument.drawing+xml"/>
  <Override PartName="/xl/drawings/drawing18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17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1.xml" ContentType="application/vnd.openxmlformats-officedocument.drawing+xml"/>
  <Override PartName="/xl/drawings/drawing6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2.xml" ContentType="application/vnd.openxmlformats-officedocument.drawing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drawings/drawing9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0.xml" ContentType="application/vnd.openxmlformats-officedocument.drawing+xml"/>
  <Override PartName="/xl/drawings/drawing5.xml" ContentType="application/vnd.openxmlformats-officedocument.drawing+xml"/>
  <Override PartName="/xl/drawings/drawing2.xml" ContentType="application/vnd.openxmlformats-officedocument.drawing+xml"/>
  <Override PartName="/xl/drawings/drawing7.xml" ContentType="application/vnd.openxmlformats-officedocument.drawing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27.xml" ContentType="application/vnd.openxmlformats-officedocument.spreadsheetml.worksheet+xml"/>
  <Override PartName="/xl/worksheets/sheet11.xml" ContentType="application/vnd.openxmlformats-officedocument.spreadsheetml.worksheet+xml"/>
  <Override PartName="/xl/drawings/drawing15.xml" ContentType="application/vnd.openxmlformats-officedocument.drawing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drawings/drawing1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3.xml" ContentType="application/vnd.openxmlformats-officedocument.spreadsheetml.worksheet+xml"/>
  <Override PartName="/xl/drawings/drawing13.xml" ContentType="application/vnd.openxmlformats-officedocument.drawing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17.xml" ContentType="application/vnd.openxmlformats-officedocument.spreadsheetml.worksheet+xml"/>
  <Override PartName="/xl/drawings/drawing14.xml" ContentType="application/vnd.openxmlformats-officedocument.drawing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16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8.xml" ContentType="application/vnd.openxmlformats-officedocument.spreadsheetml.comments+xml"/>
  <Override PartName="/xl/comments6.xml" ContentType="application/vnd.openxmlformats-officedocument.spreadsheetml.comments+xml"/>
  <Override PartName="/xl/comments13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4.xml" ContentType="application/vnd.openxmlformats-officedocument.spreadsheetml.comments+xml"/>
  <Override PartName="/xl/comments12.xml" ContentType="application/vnd.openxmlformats-officedocument.spreadsheetml.comments+xml"/>
  <Override PartName="/xl/comments23.xml" ContentType="application/vnd.openxmlformats-officedocument.spreadsheetml.comments+xml"/>
  <Override PartName="/xl/comments20.xml" ContentType="application/vnd.openxmlformats-officedocument.spreadsheetml.comments+xml"/>
  <Override PartName="/xl/comments14.xml" ContentType="application/vnd.openxmlformats-officedocument.spreadsheetml.comments+xml"/>
  <Override PartName="/xl/comments17.xml" ContentType="application/vnd.openxmlformats-officedocument.spreadsheetml.comments+xml"/>
  <Override PartName="/xl/comments15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5.xml" ContentType="application/vnd.openxmlformats-officedocument.spreadsheetml.comments+xml"/>
  <Override PartName="/xl/comments30.xml" ContentType="application/vnd.openxmlformats-officedocument.spreadsheetml.comments+xml"/>
  <Override PartName="/xl/comments9.xml" ContentType="application/vnd.openxmlformats-officedocument.spreadsheetml.comments+xml"/>
  <Override PartName="/xl/comments3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7.xml" ContentType="application/vnd.openxmlformats-officedocument.spreadsheetml.comments+xml"/>
  <Override PartName="/docProps/app.xml" ContentType="application/vnd.openxmlformats-officedocument.extended-properties+xml"/>
  <Override PartName="/xl/comments29.xml" ContentType="application/vnd.openxmlformats-officedocument.spreadsheetml.comments+xml"/>
  <Override PartName="/xl/comments26.xml" ContentType="application/vnd.openxmlformats-officedocument.spreadsheetml.comments+xml"/>
  <Override PartName="/xl/comments11.xml" ContentType="application/vnd.openxmlformats-officedocument.spreadsheetml.comments+xml"/>
  <Override PartName="/xl/comments27.xml" ContentType="application/vnd.openxmlformats-officedocument.spreadsheetml.comments+xml"/>
  <Override PartName="/xl/comments10.xml" ContentType="application/vnd.openxmlformats-officedocument.spreadsheetml.comments+xml"/>
  <Override PartName="/xl/comments28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07 - Diciembre 2021\"/>
    </mc:Choice>
  </mc:AlternateContent>
  <bookViews>
    <workbookView xWindow="0" yWindow="0" windowWidth="20490" windowHeight="7450"/>
  </bookViews>
  <sheets>
    <sheet name="Resumen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35" r:id="rId30"/>
    <sheet name="Día 30" sheetId="36" r:id="rId31"/>
    <sheet name="Día 31" sheetId="41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</workbook>
</file>

<file path=xl/calcChain.xml><?xml version="1.0" encoding="utf-8"?>
<calcChain xmlns="http://schemas.openxmlformats.org/spreadsheetml/2006/main">
  <c r="G45" i="40" l="1"/>
  <c r="H42" i="40"/>
  <c r="G42" i="40"/>
  <c r="Q31" i="40" l="1"/>
  <c r="Q32" i="40"/>
  <c r="Q33" i="40"/>
  <c r="Q34" i="40"/>
  <c r="Q35" i="40"/>
  <c r="Q36" i="40"/>
  <c r="Q37" i="40"/>
  <c r="Q38" i="40"/>
  <c r="Q39" i="40"/>
  <c r="Q40" i="40"/>
  <c r="Q41" i="40"/>
  <c r="E28" i="11" l="1"/>
  <c r="F34" i="40"/>
  <c r="G34" i="40" s="1"/>
  <c r="H34" i="40" s="1"/>
  <c r="F35" i="40"/>
  <c r="G35" i="40"/>
  <c r="F36" i="40"/>
  <c r="F37" i="40"/>
  <c r="G37" i="40"/>
  <c r="F38" i="40"/>
  <c r="G39" i="40" s="1"/>
  <c r="H39" i="40" s="1"/>
  <c r="F39" i="40"/>
  <c r="F40" i="40"/>
  <c r="F41" i="40"/>
  <c r="G41" i="40"/>
  <c r="H41" i="40" s="1"/>
  <c r="F28" i="40"/>
  <c r="F29" i="40"/>
  <c r="G29" i="40"/>
  <c r="F30" i="40"/>
  <c r="G30" i="40"/>
  <c r="F31" i="40"/>
  <c r="G31" i="40"/>
  <c r="H31" i="40" s="1"/>
  <c r="F32" i="40"/>
  <c r="F33" i="40"/>
  <c r="G33" i="40" s="1"/>
  <c r="H33" i="40" s="1"/>
  <c r="F22" i="40"/>
  <c r="F23" i="40"/>
  <c r="G23" i="40"/>
  <c r="F24" i="40"/>
  <c r="G24" i="40"/>
  <c r="F25" i="40"/>
  <c r="G25" i="40"/>
  <c r="F26" i="40"/>
  <c r="G26" i="40"/>
  <c r="F27" i="40"/>
  <c r="G27" i="40"/>
  <c r="G28" i="40"/>
  <c r="L24" i="40"/>
  <c r="F16" i="40"/>
  <c r="F17" i="40"/>
  <c r="G17" i="40"/>
  <c r="F18" i="40"/>
  <c r="G18" i="40"/>
  <c r="F19" i="40"/>
  <c r="G19" i="40"/>
  <c r="F20" i="40"/>
  <c r="G20" i="40"/>
  <c r="F21" i="40"/>
  <c r="G21" i="40"/>
  <c r="G22" i="40"/>
  <c r="L18" i="40"/>
  <c r="F11" i="40"/>
  <c r="G11" i="40"/>
  <c r="F12" i="40"/>
  <c r="G12" i="40"/>
  <c r="F13" i="40"/>
  <c r="G13" i="40"/>
  <c r="F14" i="40"/>
  <c r="G14" i="40"/>
  <c r="F15" i="40"/>
  <c r="G15" i="40"/>
  <c r="G16" i="40"/>
  <c r="L12" i="40"/>
  <c r="C8" i="41"/>
  <c r="D16" i="41" s="1"/>
  <c r="E16" i="41" s="1"/>
  <c r="Q11" i="40"/>
  <c r="Q12" i="40"/>
  <c r="Q13" i="40"/>
  <c r="Q14" i="40"/>
  <c r="Q15" i="40"/>
  <c r="Q16" i="40"/>
  <c r="Q17" i="40"/>
  <c r="Q18" i="40"/>
  <c r="Q19" i="40"/>
  <c r="Q20" i="40"/>
  <c r="Q21" i="40"/>
  <c r="Q22" i="40"/>
  <c r="Q23" i="40"/>
  <c r="Q24" i="40"/>
  <c r="Q25" i="40"/>
  <c r="Q26" i="40"/>
  <c r="Q27" i="40"/>
  <c r="Q28" i="40"/>
  <c r="Q29" i="40"/>
  <c r="Q30" i="40"/>
  <c r="Q43" i="40"/>
  <c r="Q44" i="40" s="1"/>
  <c r="P41" i="40"/>
  <c r="P43" i="40"/>
  <c r="P44" i="40"/>
  <c r="G44" i="40"/>
  <c r="B7" i="8"/>
  <c r="B7" i="9"/>
  <c r="B7" i="10"/>
  <c r="B7" i="11"/>
  <c r="B7" i="12"/>
  <c r="B7" i="13"/>
  <c r="B7" i="14"/>
  <c r="B7" i="15"/>
  <c r="B7" i="16"/>
  <c r="B7" i="17"/>
  <c r="B7" i="18"/>
  <c r="B7" i="19"/>
  <c r="B7" i="20"/>
  <c r="B7" i="21"/>
  <c r="B7" i="22"/>
  <c r="B7" i="23"/>
  <c r="B7" i="24"/>
  <c r="B7" i="25"/>
  <c r="B7" i="26"/>
  <c r="B7" i="27"/>
  <c r="B7" i="28"/>
  <c r="B7" i="29"/>
  <c r="B7" i="30"/>
  <c r="B7" i="31"/>
  <c r="B7" i="32"/>
  <c r="B7" i="33"/>
  <c r="B7" i="34"/>
  <c r="B7" i="35"/>
  <c r="B7" i="36"/>
  <c r="B7" i="41"/>
  <c r="D32" i="41"/>
  <c r="E32" i="41"/>
  <c r="D31" i="41"/>
  <c r="E31" i="41"/>
  <c r="D30" i="41"/>
  <c r="E30" i="41"/>
  <c r="D29" i="41"/>
  <c r="E29" i="41"/>
  <c r="D28" i="41"/>
  <c r="E28" i="41"/>
  <c r="E27" i="41"/>
  <c r="D26" i="41"/>
  <c r="E26" i="41" s="1"/>
  <c r="D25" i="41"/>
  <c r="E25" i="41"/>
  <c r="D24" i="41"/>
  <c r="E24" i="41"/>
  <c r="D23" i="41"/>
  <c r="E23" i="41"/>
  <c r="D21" i="41"/>
  <c r="E21" i="41" s="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C8" i="33"/>
  <c r="C8" i="32"/>
  <c r="D16" i="32" s="1"/>
  <c r="E16" i="32" s="1"/>
  <c r="D26" i="16"/>
  <c r="P11" i="40"/>
  <c r="P12" i="40"/>
  <c r="P13" i="40"/>
  <c r="P14" i="40"/>
  <c r="P15" i="40"/>
  <c r="P16" i="40"/>
  <c r="P40" i="40"/>
  <c r="P39" i="40"/>
  <c r="P38" i="40"/>
  <c r="P37" i="40"/>
  <c r="P36" i="40"/>
  <c r="P35" i="40"/>
  <c r="P34" i="40"/>
  <c r="P33" i="40"/>
  <c r="P32" i="40"/>
  <c r="P31" i="40"/>
  <c r="P30" i="40"/>
  <c r="P29" i="40"/>
  <c r="P28" i="40"/>
  <c r="P27" i="40"/>
  <c r="P26" i="40"/>
  <c r="P25" i="40"/>
  <c r="P24" i="40"/>
  <c r="P23" i="40"/>
  <c r="P22" i="40"/>
  <c r="P21" i="40"/>
  <c r="P20" i="40"/>
  <c r="P19" i="40"/>
  <c r="P18" i="40"/>
  <c r="P17" i="40"/>
  <c r="D26" i="11"/>
  <c r="D26" i="10"/>
  <c r="D21" i="12"/>
  <c r="E21" i="12"/>
  <c r="D26" i="14"/>
  <c r="D26" i="13"/>
  <c r="D26" i="12"/>
  <c r="D26" i="15"/>
  <c r="D26" i="17"/>
  <c r="D26" i="18"/>
  <c r="D26" i="19"/>
  <c r="D26" i="22"/>
  <c r="L19" i="40"/>
  <c r="H28" i="40"/>
  <c r="H30" i="40"/>
  <c r="H25" i="40"/>
  <c r="H37" i="40"/>
  <c r="H27" i="40"/>
  <c r="H17" i="40"/>
  <c r="H26" i="40"/>
  <c r="H14" i="40"/>
  <c r="H24" i="40"/>
  <c r="H19" i="40"/>
  <c r="H29" i="40"/>
  <c r="H23" i="40"/>
  <c r="L25" i="40"/>
  <c r="L13" i="40"/>
  <c r="H22" i="40"/>
  <c r="H21" i="40"/>
  <c r="H20" i="40"/>
  <c r="H16" i="40"/>
  <c r="H18" i="40"/>
  <c r="H12" i="40"/>
  <c r="H15" i="40"/>
  <c r="H13" i="40"/>
  <c r="H11" i="40"/>
  <c r="D26" i="21"/>
  <c r="D26" i="20"/>
  <c r="E14" i="36"/>
  <c r="E23" i="33"/>
  <c r="E11" i="29"/>
  <c r="E14" i="26"/>
  <c r="E30" i="19"/>
  <c r="E23" i="17"/>
  <c r="E31" i="10"/>
  <c r="E25" i="9"/>
  <c r="E32" i="8"/>
  <c r="D16" i="7"/>
  <c r="E16" i="7"/>
  <c r="C8" i="36"/>
  <c r="D16" i="36" s="1"/>
  <c r="E16" i="36" s="1"/>
  <c r="C8" i="35"/>
  <c r="D16" i="35" s="1"/>
  <c r="E16" i="35" s="1"/>
  <c r="C8" i="34"/>
  <c r="D16" i="34"/>
  <c r="E16" i="34" s="1"/>
  <c r="D16" i="33"/>
  <c r="E16" i="33" s="1"/>
  <c r="C8" i="31"/>
  <c r="D16" i="31" s="1"/>
  <c r="E16" i="31" s="1"/>
  <c r="C8" i="30"/>
  <c r="D16" i="30" s="1"/>
  <c r="E16" i="30" s="1"/>
  <c r="C8" i="29"/>
  <c r="D16" i="29"/>
  <c r="E16" i="29" s="1"/>
  <c r="C8" i="28"/>
  <c r="D16" i="28" s="1"/>
  <c r="E16" i="28" s="1"/>
  <c r="C8" i="27"/>
  <c r="D16" i="27" s="1"/>
  <c r="E16" i="27" s="1"/>
  <c r="C8" i="26"/>
  <c r="D16" i="26"/>
  <c r="E16" i="26"/>
  <c r="C8" i="25"/>
  <c r="D16" i="25"/>
  <c r="E16" i="25"/>
  <c r="C8" i="24"/>
  <c r="D16" i="24"/>
  <c r="E16" i="24"/>
  <c r="C8" i="23"/>
  <c r="D16" i="23"/>
  <c r="E16" i="23"/>
  <c r="C8" i="22"/>
  <c r="D16" i="22"/>
  <c r="E16" i="22"/>
  <c r="C8" i="21"/>
  <c r="D16" i="21"/>
  <c r="E16" i="21"/>
  <c r="C8" i="20"/>
  <c r="D16" i="20"/>
  <c r="E16" i="20"/>
  <c r="C8" i="19"/>
  <c r="D16" i="19"/>
  <c r="E16" i="19"/>
  <c r="C8" i="18"/>
  <c r="D16" i="18"/>
  <c r="E16" i="18"/>
  <c r="C8" i="17"/>
  <c r="D16" i="17"/>
  <c r="E16" i="17"/>
  <c r="C8" i="16"/>
  <c r="D16" i="16"/>
  <c r="E16" i="16"/>
  <c r="C8" i="15"/>
  <c r="D16" i="15"/>
  <c r="E16" i="15"/>
  <c r="C8" i="14"/>
  <c r="D16" i="14"/>
  <c r="E16" i="14"/>
  <c r="C8" i="13"/>
  <c r="D16" i="13"/>
  <c r="E16" i="13"/>
  <c r="C8" i="12"/>
  <c r="D16" i="12"/>
  <c r="E16" i="12"/>
  <c r="C8" i="11"/>
  <c r="D16" i="11"/>
  <c r="E16" i="11"/>
  <c r="C8" i="10"/>
  <c r="D16" i="10"/>
  <c r="E16" i="10"/>
  <c r="D10" i="14"/>
  <c r="E10" i="14"/>
  <c r="D21" i="7"/>
  <c r="E21" i="7"/>
  <c r="E25" i="7"/>
  <c r="D26" i="9"/>
  <c r="E26" i="9"/>
  <c r="C8" i="9"/>
  <c r="D16" i="9"/>
  <c r="E16" i="9"/>
  <c r="D26" i="8"/>
  <c r="E26" i="8"/>
  <c r="C8" i="8"/>
  <c r="D16" i="8"/>
  <c r="E16" i="8"/>
  <c r="D26" i="7"/>
  <c r="E26" i="7"/>
  <c r="D26" i="23"/>
  <c r="E26" i="23"/>
  <c r="D26" i="36"/>
  <c r="E26" i="36" s="1"/>
  <c r="D26" i="35"/>
  <c r="E26" i="35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/>
  <c r="D26" i="24"/>
  <c r="E26" i="24"/>
  <c r="D24" i="7"/>
  <c r="E24" i="7"/>
  <c r="D32" i="36"/>
  <c r="E32" i="36"/>
  <c r="D31" i="36"/>
  <c r="E31" i="36"/>
  <c r="D30" i="36"/>
  <c r="E30" i="36"/>
  <c r="D29" i="36"/>
  <c r="E29" i="36"/>
  <c r="D28" i="36"/>
  <c r="E28" i="36"/>
  <c r="E27" i="36"/>
  <c r="D25" i="36"/>
  <c r="E25" i="36"/>
  <c r="D24" i="36"/>
  <c r="E24" i="36"/>
  <c r="D23" i="36"/>
  <c r="E23" i="36"/>
  <c r="D21" i="36"/>
  <c r="E21" i="36" s="1"/>
  <c r="D20" i="36"/>
  <c r="E20" i="36"/>
  <c r="D19" i="36"/>
  <c r="E19" i="36"/>
  <c r="D18" i="36"/>
  <c r="E18" i="36"/>
  <c r="D15" i="36"/>
  <c r="E15" i="36"/>
  <c r="D14" i="36"/>
  <c r="D13" i="36"/>
  <c r="E13" i="36"/>
  <c r="D12" i="36"/>
  <c r="E12" i="36"/>
  <c r="D11" i="36"/>
  <c r="E11" i="36"/>
  <c r="D10" i="36"/>
  <c r="E10" i="36"/>
  <c r="D32" i="35"/>
  <c r="E32" i="35"/>
  <c r="D31" i="35"/>
  <c r="E31" i="35"/>
  <c r="D30" i="35"/>
  <c r="E30" i="35"/>
  <c r="D29" i="35"/>
  <c r="E29" i="35"/>
  <c r="D28" i="35"/>
  <c r="E28" i="35"/>
  <c r="D25" i="35"/>
  <c r="E25" i="35"/>
  <c r="D24" i="35"/>
  <c r="E24" i="35"/>
  <c r="D23" i="35"/>
  <c r="E23" i="35"/>
  <c r="D21" i="35"/>
  <c r="E21" i="35" s="1"/>
  <c r="D20" i="35"/>
  <c r="E20" i="35"/>
  <c r="D19" i="35"/>
  <c r="E19" i="35"/>
  <c r="D18" i="35"/>
  <c r="E18" i="35"/>
  <c r="D15" i="35"/>
  <c r="E15" i="35"/>
  <c r="D14" i="35"/>
  <c r="E14" i="35"/>
  <c r="D13" i="35"/>
  <c r="E13" i="35"/>
  <c r="D12" i="35"/>
  <c r="E12" i="35"/>
  <c r="D11" i="35"/>
  <c r="E11" i="35"/>
  <c r="D10" i="35"/>
  <c r="E10" i="35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D21" i="33"/>
  <c r="E21" i="33" s="1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/>
  <c r="D25" i="31"/>
  <c r="E25" i="31"/>
  <c r="D24" i="31"/>
  <c r="E24" i="31"/>
  <c r="D23" i="31"/>
  <c r="E23" i="31"/>
  <c r="D21" i="31"/>
  <c r="E21" i="31" s="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 s="1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 s="1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1" i="26"/>
  <c r="E21" i="26"/>
  <c r="D20" i="26"/>
  <c r="E20" i="26"/>
  <c r="D19" i="26"/>
  <c r="E19" i="26"/>
  <c r="D18" i="26"/>
  <c r="E18" i="26"/>
  <c r="D15" i="26"/>
  <c r="E15" i="26"/>
  <c r="D14" i="26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E26" i="22"/>
  <c r="D25" i="22"/>
  <c r="E25" i="22"/>
  <c r="D24" i="22"/>
  <c r="E24" i="22"/>
  <c r="D23" i="22"/>
  <c r="E23" i="22"/>
  <c r="D21" i="22"/>
  <c r="E21" i="22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E26" i="21"/>
  <c r="D25" i="21"/>
  <c r="E25" i="21"/>
  <c r="D24" i="21"/>
  <c r="E24" i="21"/>
  <c r="D23" i="21"/>
  <c r="E23" i="21"/>
  <c r="D21" i="21"/>
  <c r="E21" i="2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E26" i="20"/>
  <c r="D25" i="20"/>
  <c r="E25" i="20"/>
  <c r="D24" i="20"/>
  <c r="E24" i="20"/>
  <c r="D23" i="20"/>
  <c r="E23" i="20"/>
  <c r="D21" i="20"/>
  <c r="E21" i="20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D29" i="19"/>
  <c r="E29" i="19"/>
  <c r="D28" i="19"/>
  <c r="E28" i="19"/>
  <c r="E26" i="19"/>
  <c r="D25" i="19"/>
  <c r="E25" i="19"/>
  <c r="D24" i="19"/>
  <c r="E24" i="19"/>
  <c r="D23" i="19"/>
  <c r="E23" i="19"/>
  <c r="D21" i="19"/>
  <c r="E21" i="19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E26" i="18"/>
  <c r="D25" i="18"/>
  <c r="E25" i="18"/>
  <c r="D24" i="18"/>
  <c r="E24" i="18"/>
  <c r="D23" i="18"/>
  <c r="E23" i="18"/>
  <c r="D21" i="18"/>
  <c r="E21" i="18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E26" i="17"/>
  <c r="D25" i="17"/>
  <c r="E25" i="17"/>
  <c r="D24" i="17"/>
  <c r="E24" i="17"/>
  <c r="D23" i="17"/>
  <c r="D21" i="17"/>
  <c r="E21" i="17"/>
  <c r="D20" i="17"/>
  <c r="E20" i="17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E26" i="16"/>
  <c r="D25" i="16"/>
  <c r="E25" i="16"/>
  <c r="D24" i="16"/>
  <c r="E24" i="16"/>
  <c r="D23" i="16"/>
  <c r="E23" i="16"/>
  <c r="D21" i="16"/>
  <c r="E21" i="16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E26" i="15"/>
  <c r="D25" i="15"/>
  <c r="E25" i="15"/>
  <c r="D24" i="15"/>
  <c r="E24" i="15"/>
  <c r="D23" i="15"/>
  <c r="E23" i="15"/>
  <c r="D21" i="15"/>
  <c r="E21" i="15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E26" i="14"/>
  <c r="D25" i="14"/>
  <c r="E25" i="14"/>
  <c r="D24" i="14"/>
  <c r="E24" i="14"/>
  <c r="D23" i="14"/>
  <c r="E23" i="14"/>
  <c r="D21" i="14"/>
  <c r="E21" i="14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E26" i="13"/>
  <c r="D25" i="13"/>
  <c r="E25" i="13"/>
  <c r="D24" i="13"/>
  <c r="E24" i="13"/>
  <c r="D23" i="13"/>
  <c r="E23" i="13"/>
  <c r="D21" i="13"/>
  <c r="E21" i="13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E26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E26" i="11"/>
  <c r="D25" i="11"/>
  <c r="E25" i="11"/>
  <c r="D24" i="11"/>
  <c r="E24" i="11"/>
  <c r="D23" i="11"/>
  <c r="E23" i="11"/>
  <c r="D21" i="11"/>
  <c r="E21" i="11"/>
  <c r="D20" i="11"/>
  <c r="E20" i="1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D30" i="10"/>
  <c r="E30" i="10"/>
  <c r="D29" i="10"/>
  <c r="E29" i="10"/>
  <c r="D28" i="10"/>
  <c r="E28" i="10"/>
  <c r="E26" i="10"/>
  <c r="D25" i="10"/>
  <c r="E25" i="10"/>
  <c r="D24" i="10"/>
  <c r="E24" i="10"/>
  <c r="D23" i="10"/>
  <c r="E23" i="10"/>
  <c r="D21" i="10"/>
  <c r="E21" i="10"/>
  <c r="D20" i="10"/>
  <c r="E20" i="10"/>
  <c r="D19" i="10"/>
  <c r="E19" i="10"/>
  <c r="D18" i="10"/>
  <c r="E18" i="10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D24" i="9"/>
  <c r="E24" i="9"/>
  <c r="D23" i="9"/>
  <c r="E23" i="9"/>
  <c r="D21" i="9"/>
  <c r="E21" i="9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/>
  <c r="D18" i="7"/>
  <c r="E18" i="7"/>
  <c r="D19" i="7"/>
  <c r="E19" i="7"/>
  <c r="D20" i="7"/>
  <c r="E20" i="7"/>
  <c r="D23" i="7"/>
  <c r="E23" i="7"/>
  <c r="D25" i="7"/>
  <c r="D28" i="7"/>
  <c r="E28" i="7"/>
  <c r="D29" i="7"/>
  <c r="E29" i="7"/>
  <c r="D30" i="7"/>
  <c r="E30" i="7"/>
  <c r="D31" i="7"/>
  <c r="E31" i="7"/>
  <c r="D10" i="7"/>
  <c r="E10" i="7"/>
  <c r="Q46" i="40"/>
  <c r="G40" i="40" l="1"/>
  <c r="H40" i="40" s="1"/>
  <c r="G38" i="40"/>
  <c r="H38" i="40" s="1"/>
  <c r="G36" i="40"/>
  <c r="H36" i="40" s="1"/>
  <c r="H35" i="40"/>
  <c r="G32" i="40"/>
  <c r="H32" i="40" s="1"/>
  <c r="L30" i="40"/>
  <c r="L31" i="40" s="1"/>
  <c r="L36" i="40" l="1"/>
  <c r="L37" i="40" s="1"/>
</calcChain>
</file>

<file path=xl/comments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<sst xmlns="http://schemas.openxmlformats.org/spreadsheetml/2006/main" count="749" uniqueCount="49">
  <si>
    <t xml:space="preserve"> </t>
  </si>
  <si>
    <t>Fecha</t>
  </si>
  <si>
    <t>Operador</t>
  </si>
  <si>
    <t>Diferencia  m³</t>
  </si>
  <si>
    <t>Registros diarios válvula drenaje compuerta La Ola</t>
  </si>
  <si>
    <t>Observaciones</t>
  </si>
  <si>
    <t>Lectura De  Flujómetro Y Horarios</t>
  </si>
  <si>
    <t>18:00 hrs Día anterior</t>
  </si>
  <si>
    <t>Hora</t>
  </si>
  <si>
    <t>V.</t>
  </si>
  <si>
    <t>Lectura</t>
  </si>
  <si>
    <t>l/s</t>
  </si>
  <si>
    <t>Día</t>
  </si>
  <si>
    <t>Registro</t>
  </si>
  <si>
    <t>Consumo</t>
  </si>
  <si>
    <t xml:space="preserve">l/s </t>
  </si>
  <si>
    <t>Caudal mensual</t>
  </si>
  <si>
    <t>m3</t>
  </si>
  <si>
    <t>hrs</t>
  </si>
  <si>
    <t>Resumen Lectura Medidor  de Salida desde Tranque La Ola hacia Rio La Ola</t>
  </si>
  <si>
    <t>Tabla N° 1</t>
  </si>
  <si>
    <t>Compromiso 30 l/s promedio mensual</t>
  </si>
  <si>
    <t>Proyección</t>
  </si>
  <si>
    <t>Proy con avance</t>
  </si>
  <si>
    <t>Diferencia</t>
  </si>
  <si>
    <t>Control avance mensual con proyección</t>
  </si>
  <si>
    <t>m3  --&gt;</t>
  </si>
  <si>
    <t>l/s  --&gt;</t>
  </si>
  <si>
    <t>Meta</t>
  </si>
  <si>
    <t>Q Intantaneo</t>
  </si>
  <si>
    <t>&lt;-- Real mes finalizado</t>
  </si>
  <si>
    <t>Control parcial semanal</t>
  </si>
  <si>
    <t>Limpieza filtro y medidor 11:00 a 12:00</t>
  </si>
  <si>
    <t>Se limpia medidor desde las 11:30 hasta las 12:30</t>
  </si>
  <si>
    <t>Limpieza de filtro y medidor 15:00 hasta 16:00</t>
  </si>
  <si>
    <t>Se limpia medidor a las 10:00 hasta las 11:00</t>
  </si>
  <si>
    <t xml:space="preserve">Se limpia medidor desde las 13:30 hasta las 14:30 </t>
  </si>
  <si>
    <t>Limpieza medidor 18:00 hasta 19:00</t>
  </si>
  <si>
    <t>Limpieza medidor 13:00 hasta 14:00</t>
  </si>
  <si>
    <t>Aporte  1 al 6 de Diciembre</t>
  </si>
  <si>
    <t>Aporte  7 al 12 de Diciembre</t>
  </si>
  <si>
    <t>Aporte  13 al 18 de Diciembre</t>
  </si>
  <si>
    <t>Aporte  19 al 24 de Diciembre</t>
  </si>
  <si>
    <t>Aporte  25 al 31 de Diciembre</t>
  </si>
  <si>
    <t xml:space="preserve">Limpieza de foltro desde las 16:00 hasta 17:00 hrs </t>
  </si>
  <si>
    <t xml:space="preserve">Restriccion de valvula por baja en tranque </t>
  </si>
  <si>
    <t>Limpieza de filtro desde las 14:30 hasta 15:30 hrs</t>
  </si>
  <si>
    <t xml:space="preserve">Limpeza de filtro desde las 13:30 hasta 14:30 hrs </t>
  </si>
  <si>
    <t>m3/d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</si>
</sst>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340A]d&quot; de &quot;mmmm&quot; de &quot;yyyy;@"/>
    <numFmt numFmtId="165" formatCode="0.0"/>
    <numFmt numFmtId="166" formatCode="#,##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Font="1" applyProtection="1"/>
    <xf numFmtId="0" fontId="0" fillId="2" borderId="0" xfId="0" applyFont="1" applyFill="1" applyProtection="1"/>
    <xf numFmtId="3" fontId="0" fillId="0" borderId="0" xfId="0" applyNumberFormat="1" applyFont="1" applyProtection="1"/>
    <xf numFmtId="49" fontId="0" fillId="0" borderId="0" xfId="0" applyNumberFormat="1" applyFont="1" applyProtection="1"/>
    <xf numFmtId="3" fontId="1" fillId="0" borderId="0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</xf>
    <xf numFmtId="3" fontId="1" fillId="0" borderId="0" xfId="0" applyNumberFormat="1" applyFont="1" applyFill="1" applyBorder="1" applyAlignment="1" applyProtection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6" xfId="0" applyNumberFormat="1" applyFont="1" applyBorder="1" applyAlignment="1" applyProtection="1">
      <alignment horizontal="center" vertical="center"/>
      <protection locked="0"/>
    </xf>
    <xf numFmtId="164" fontId="10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</xf>
    <xf numFmtId="0" fontId="2" fillId="0" borderId="0" xfId="0" applyFont="1" applyAlignment="1" applyProtection="1">
      <alignment horizontal="center" vertical="center" wrapText="1"/>
    </xf>
    <xf numFmtId="14" fontId="0" fillId="0" borderId="15" xfId="0" applyNumberFormat="1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164" fontId="10" fillId="0" borderId="15" xfId="0" quotePrefix="1" applyNumberFormat="1" applyFont="1" applyBorder="1" applyAlignment="1" applyProtection="1">
      <alignment horizontal="center" vertical="center"/>
    </xf>
    <xf numFmtId="3" fontId="5" fillId="0" borderId="15" xfId="0" applyNumberFormat="1" applyFont="1" applyBorder="1" applyAlignment="1" applyProtection="1">
      <alignment horizontal="center" vertical="center"/>
    </xf>
    <xf numFmtId="49" fontId="5" fillId="0" borderId="16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9" fillId="0" borderId="10" xfId="0" quotePrefix="1" applyNumberFormat="1" applyFont="1" applyBorder="1" applyAlignment="1" applyProtection="1">
      <alignment horizontal="center" vertical="center"/>
    </xf>
    <xf numFmtId="20" fontId="1" fillId="0" borderId="11" xfId="0" applyNumberFormat="1" applyFont="1" applyBorder="1" applyAlignment="1" applyProtection="1">
      <alignment horizontal="center" vertical="center"/>
    </xf>
    <xf numFmtId="20" fontId="1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20" fontId="1" fillId="0" borderId="2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20" fontId="1" fillId="0" borderId="0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20" fontId="1" fillId="0" borderId="20" xfId="0" applyNumberFormat="1" applyFont="1" applyBorder="1" applyAlignment="1" applyProtection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</xf>
    <xf numFmtId="3" fontId="1" fillId="0" borderId="3" xfId="0" applyNumberFormat="1" applyFont="1" applyFill="1" applyBorder="1" applyAlignment="1" applyProtection="1">
      <alignment horizontal="center" vertical="center"/>
    </xf>
    <xf numFmtId="14" fontId="1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Protection="1"/>
    <xf numFmtId="0" fontId="0" fillId="0" borderId="0" xfId="0" applyFont="1" applyBorder="1" applyProtection="1"/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1" fillId="3" borderId="1" xfId="0" applyNumberFormat="1" applyFont="1" applyFill="1" applyBorder="1" applyAlignment="1" applyProtection="1">
      <alignment horizontal="center" vertical="center"/>
    </xf>
    <xf numFmtId="0" fontId="1" fillId="3" borderId="25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</xf>
    <xf numFmtId="3" fontId="1" fillId="0" borderId="11" xfId="0" applyNumberFormat="1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4" borderId="37" xfId="0" applyFill="1" applyBorder="1" applyAlignment="1">
      <alignment horizontal="center"/>
    </xf>
    <xf numFmtId="0" fontId="11" fillId="5" borderId="38" xfId="0" applyFont="1" applyFill="1" applyBorder="1" applyAlignment="1">
      <alignment horizontal="center"/>
    </xf>
    <xf numFmtId="15" fontId="11" fillId="5" borderId="38" xfId="0" applyNumberFormat="1" applyFont="1" applyFill="1" applyBorder="1" applyAlignment="1">
      <alignment horizontal="center"/>
    </xf>
    <xf numFmtId="3" fontId="11" fillId="5" borderId="38" xfId="0" applyNumberFormat="1" applyFont="1" applyFill="1" applyBorder="1" applyAlignment="1">
      <alignment horizontal="center"/>
    </xf>
    <xf numFmtId="165" fontId="11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1" fillId="5" borderId="0" xfId="0" applyFont="1" applyFill="1" applyBorder="1"/>
    <xf numFmtId="0" fontId="1" fillId="5" borderId="33" xfId="0" applyFont="1" applyFill="1" applyBorder="1"/>
    <xf numFmtId="0" fontId="1" fillId="2" borderId="0" xfId="0" applyFont="1" applyFill="1"/>
    <xf numFmtId="20" fontId="11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1" fillId="2" borderId="0" xfId="0" applyFont="1" applyFill="1" applyBorder="1"/>
    <xf numFmtId="0" fontId="0" fillId="2" borderId="34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15" fontId="11" fillId="2" borderId="0" xfId="0" applyNumberFormat="1" applyFont="1" applyFill="1" applyBorder="1" applyAlignment="1">
      <alignment horizontal="center"/>
    </xf>
    <xf numFmtId="20" fontId="11" fillId="2" borderId="0" xfId="0" applyNumberFormat="1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15" fontId="11" fillId="2" borderId="33" xfId="0" applyNumberFormat="1" applyFont="1" applyFill="1" applyBorder="1" applyAlignment="1">
      <alignment horizontal="center"/>
    </xf>
    <xf numFmtId="0" fontId="11" fillId="2" borderId="35" xfId="0" applyFont="1" applyFill="1" applyBorder="1" applyAlignment="1">
      <alignment horizontal="center"/>
    </xf>
    <xf numFmtId="15" fontId="11" fillId="2" borderId="36" xfId="0" applyNumberFormat="1" applyFont="1" applyFill="1" applyBorder="1" applyAlignment="1">
      <alignment horizontal="center"/>
    </xf>
    <xf numFmtId="166" fontId="11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11" fillId="5" borderId="44" xfId="0" applyNumberFormat="1" applyFont="1" applyFill="1" applyBorder="1" applyAlignment="1">
      <alignment horizontal="center"/>
    </xf>
    <xf numFmtId="0" fontId="0" fillId="5" borderId="45" xfId="0" applyFill="1" applyBorder="1"/>
    <xf numFmtId="0" fontId="0" fillId="5" borderId="46" xfId="0" applyFill="1" applyBorder="1"/>
    <xf numFmtId="0" fontId="1" fillId="5" borderId="47" xfId="0" applyFont="1" applyFill="1" applyBorder="1"/>
    <xf numFmtId="0" fontId="0" fillId="5" borderId="48" xfId="0" applyFont="1" applyFill="1" applyBorder="1"/>
    <xf numFmtId="4" fontId="11" fillId="5" borderId="44" xfId="0" applyNumberFormat="1" applyFont="1" applyFill="1" applyBorder="1" applyAlignment="1">
      <alignment horizontal="center"/>
    </xf>
    <xf numFmtId="4" fontId="11" fillId="5" borderId="38" xfId="0" applyNumberFormat="1" applyFont="1" applyFill="1" applyBorder="1" applyAlignment="1">
      <alignment horizontal="center"/>
    </xf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 applyProtection="1">
      <alignment horizontal="center" vertical="center"/>
    </xf>
    <xf numFmtId="15" fontId="11" fillId="4" borderId="38" xfId="0" applyNumberFormat="1" applyFont="1" applyFill="1" applyBorder="1" applyAlignment="1">
      <alignment horizontal="center"/>
    </xf>
    <xf numFmtId="20" fontId="11" fillId="4" borderId="38" xfId="0" applyNumberFormat="1" applyFont="1" applyFill="1" applyBorder="1" applyAlignment="1">
      <alignment horizontal="center"/>
    </xf>
    <xf numFmtId="3" fontId="11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 applyBorder="1"/>
    <xf numFmtId="3" fontId="0" fillId="2" borderId="0" xfId="0" applyNumberFormat="1" applyFill="1"/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3" fontId="5" fillId="0" borderId="16" xfId="0" applyNumberFormat="1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2" xfId="0" applyFill="1" applyBorder="1" applyAlignment="1" applyProtection="1">
      <alignment horizontal="center" vertical="center" wrapText="1"/>
      <protection locked="0"/>
    </xf>
    <xf numFmtId="9" fontId="11" fillId="5" borderId="38" xfId="1" applyNumberFormat="1" applyFont="1" applyFill="1" applyBorder="1" applyAlignment="1">
      <alignment horizontal="center"/>
    </xf>
    <xf numFmtId="3" fontId="1" fillId="5" borderId="35" xfId="0" applyNumberFormat="1" applyFont="1" applyFill="1" applyBorder="1"/>
    <xf numFmtId="0" fontId="1" fillId="5" borderId="36" xfId="0" applyFont="1" applyFill="1" applyBorder="1"/>
    <xf numFmtId="1" fontId="0" fillId="2" borderId="0" xfId="0" applyNumberFormat="1" applyFill="1"/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6F73A2A0-50C8-41A0-AC5F-F817EB7F5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CBBDEB9C-C9B8-44F1-9916-AFCAFC6C7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E6C4D998-2D1E-4C8A-82F3-59206A66D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1395E47D-2B77-4BA8-B749-8EE37A2C6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D9785E9-5175-4210-9F14-7D821A39D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65B90415-4C59-41FC-90D6-7FCAB1703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C9D07E4-B1E7-4931-B573-0FF35436A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FF4D4D25-2281-4030-B1A4-7C9D8E18C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4BFD9A39-5D6E-498B-95AC-A487A3EEB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6019E61C-78A3-45F8-B3B0-FE42F12D4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AE59CD19-5C60-4E42-BC74-370BEEB7C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21C24FDD-E5E2-4BB5-8034-DFB0A9817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3F8475DD-8E23-43CB-8D49-9DC0AE8A2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357F82EB-1CD5-4748-80DF-892D13D64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F26FF22-99C3-4A1E-8A30-D70B7966B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669150B5-98EC-474D-9B3E-2D8387EFD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CD357CCC-619F-4B80-B420-F7849E9CA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56F698CF-CE20-4062-8720-145A504E5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DAF801C3-FDB1-4D3E-ADEE-26BC4DAE8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A735569F-2FC6-43FE-A3E2-C6E1453BF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F8A1FBF-0A4F-4280-B373-CF86F8CC8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FAB3C360-BDFD-4198-A811-E393E73FC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A6A2CD75-0FA0-4673-86D2-ECD4BC24A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FE6FF43E-2D91-4DAC-803C-625701A81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FE6FF43E-2D91-4DAC-803C-625701A81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F5054FD7-5F6B-46D5-AA7B-BACC361A9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D8958914-754D-4431-8845-331AE4A3A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897925E7-389B-4F4F-87A3-5897EAF61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EB7609F-FC8C-4991-B6FB-470596324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19BE60A1-9FD4-4A22-A692-3AE85A56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46E34B51-A7F6-4D8D-A22D-AC870F80C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5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6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7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Relationship Id="rId4" Type="http://schemas.openxmlformats.org/officeDocument/2006/relationships/comments" Target="../comments2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9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30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3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topLeftCell="B22" zoomScale="90" zoomScaleNormal="90" workbookViewId="0">
      <selection activeCell="I30" sqref="I30"/>
    </sheetView>
  </sheetViews>
  <sheetFormatPr baseColWidth="10" defaultRowHeight="14.5" x14ac:dyDescent="0.35"/>
  <cols>
    <col min="6" max="6" width="12.1796875" customWidth="1"/>
    <col min="8" max="8" width="8.81640625" customWidth="1"/>
    <col min="9" max="10" width="8" customWidth="1"/>
    <col min="11" max="11" width="5.26953125" customWidth="1"/>
  </cols>
  <sheetData>
    <row r="1" spans="1:23" x14ac:dyDescent="0.3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 x14ac:dyDescent="0.3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 x14ac:dyDescent="0.35">
      <c r="A3" s="58"/>
      <c r="B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x14ac:dyDescent="0.35">
      <c r="A4" s="58"/>
      <c r="B4" s="58"/>
      <c r="C4" s="72" t="s">
        <v>20</v>
      </c>
      <c r="D4" s="58"/>
      <c r="E4" s="58"/>
      <c r="F4" s="58"/>
      <c r="G4" s="58"/>
      <c r="H4" s="58"/>
      <c r="I4" s="58"/>
      <c r="J4" s="58"/>
      <c r="K4" s="58"/>
      <c r="L4" s="75"/>
      <c r="M4" s="77"/>
      <c r="N4" s="77"/>
      <c r="O4" s="77"/>
      <c r="P4" s="77"/>
      <c r="Q4" s="77"/>
      <c r="R4" s="77"/>
      <c r="S4" s="58"/>
      <c r="T4" s="58"/>
      <c r="U4" s="58"/>
      <c r="V4" s="58"/>
      <c r="W4" s="58"/>
    </row>
    <row r="5" spans="1:23" x14ac:dyDescent="0.35">
      <c r="A5" s="58"/>
      <c r="B5" s="58"/>
      <c r="C5" s="72" t="s">
        <v>19</v>
      </c>
      <c r="D5" s="72"/>
      <c r="E5" s="72"/>
      <c r="F5" s="72"/>
      <c r="G5" s="72"/>
      <c r="H5" s="72"/>
      <c r="I5" s="58"/>
      <c r="J5" s="58"/>
      <c r="K5" s="58"/>
      <c r="L5" s="75"/>
      <c r="M5" s="77"/>
      <c r="N5" s="77"/>
      <c r="O5" s="72" t="s">
        <v>25</v>
      </c>
      <c r="P5" s="77"/>
      <c r="Q5" s="77"/>
      <c r="R5" s="77"/>
      <c r="S5" s="58"/>
      <c r="T5" s="58"/>
      <c r="U5" s="58"/>
      <c r="V5" s="58"/>
      <c r="W5" s="58"/>
    </row>
    <row r="6" spans="1:23" x14ac:dyDescent="0.3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77"/>
      <c r="M6" s="77"/>
      <c r="N6" s="77"/>
      <c r="O6" s="58"/>
      <c r="P6" s="58"/>
      <c r="Q6" s="58"/>
      <c r="S6" s="58"/>
      <c r="T6" s="58"/>
      <c r="U6" s="58"/>
      <c r="V6" s="58"/>
      <c r="W6" s="58"/>
    </row>
    <row r="7" spans="1:23" x14ac:dyDescent="0.3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77"/>
      <c r="M7" s="77"/>
      <c r="N7" s="77"/>
      <c r="O7" s="77"/>
      <c r="P7" s="77"/>
      <c r="Q7" s="77"/>
      <c r="R7" s="77"/>
      <c r="S7" s="58"/>
      <c r="T7" s="58"/>
      <c r="U7" s="58"/>
      <c r="V7" s="58"/>
      <c r="W7" s="58"/>
    </row>
    <row r="8" spans="1:23" x14ac:dyDescent="0.35">
      <c r="A8" s="58"/>
      <c r="B8" s="58"/>
      <c r="C8" s="108" t="s">
        <v>12</v>
      </c>
      <c r="D8" s="108" t="s">
        <v>1</v>
      </c>
      <c r="E8" s="59" t="s">
        <v>8</v>
      </c>
      <c r="F8" s="108" t="s">
        <v>13</v>
      </c>
      <c r="G8" s="112" t="s">
        <v>14</v>
      </c>
      <c r="H8" s="113"/>
      <c r="I8" s="58"/>
      <c r="J8" s="58"/>
      <c r="K8" s="72" t="s">
        <v>31</v>
      </c>
      <c r="L8" s="78"/>
      <c r="M8" s="78"/>
      <c r="N8" s="78"/>
      <c r="O8" s="110" t="s">
        <v>29</v>
      </c>
      <c r="P8" s="108" t="s">
        <v>28</v>
      </c>
      <c r="Q8" s="110" t="s">
        <v>23</v>
      </c>
      <c r="R8" s="77"/>
      <c r="S8" s="58"/>
      <c r="T8" s="58"/>
      <c r="U8" s="58"/>
      <c r="V8" s="58"/>
      <c r="W8" s="58"/>
    </row>
    <row r="9" spans="1:23" x14ac:dyDescent="0.35">
      <c r="A9" s="58"/>
      <c r="B9" s="58"/>
      <c r="C9" s="109"/>
      <c r="D9" s="109"/>
      <c r="E9" s="102" t="s">
        <v>18</v>
      </c>
      <c r="F9" s="109"/>
      <c r="G9" s="114"/>
      <c r="H9" s="115"/>
      <c r="I9" s="58"/>
      <c r="J9" s="58"/>
      <c r="K9" s="58"/>
      <c r="L9" s="78"/>
      <c r="M9" s="78"/>
      <c r="N9" s="78"/>
      <c r="O9" s="111"/>
      <c r="P9" s="109"/>
      <c r="Q9" s="111"/>
      <c r="R9" s="77"/>
      <c r="S9" s="58"/>
      <c r="T9" s="58"/>
      <c r="U9" s="58"/>
      <c r="V9" s="58"/>
      <c r="W9" s="58"/>
    </row>
    <row r="10" spans="1:23" x14ac:dyDescent="0.35">
      <c r="A10" s="58"/>
      <c r="B10" s="58"/>
      <c r="C10" s="59">
        <v>0</v>
      </c>
      <c r="D10" s="99">
        <v>44530</v>
      </c>
      <c r="E10" s="100">
        <v>0.33333333333333331</v>
      </c>
      <c r="F10" s="101">
        <v>979556</v>
      </c>
      <c r="G10" s="83" t="s">
        <v>17</v>
      </c>
      <c r="H10" s="83" t="s">
        <v>11</v>
      </c>
      <c r="I10" s="58"/>
      <c r="J10" s="58"/>
      <c r="K10" s="58"/>
      <c r="L10" s="78"/>
      <c r="M10" s="78"/>
      <c r="N10" s="78"/>
      <c r="O10" s="97" t="s">
        <v>11</v>
      </c>
      <c r="P10" s="59" t="s">
        <v>17</v>
      </c>
      <c r="Q10" s="97" t="s">
        <v>17</v>
      </c>
      <c r="R10" s="77"/>
      <c r="S10" s="58"/>
      <c r="T10" s="58"/>
      <c r="U10" s="58"/>
      <c r="V10" s="58"/>
      <c r="W10" s="58"/>
    </row>
    <row r="11" spans="1:23" x14ac:dyDescent="0.35">
      <c r="A11" s="58"/>
      <c r="B11" s="58"/>
      <c r="C11" s="60">
        <v>1</v>
      </c>
      <c r="D11" s="61">
        <v>44531</v>
      </c>
      <c r="E11" s="73">
        <v>0.33333333333333331</v>
      </c>
      <c r="F11" s="62">
        <f>'Día 1'!C16</f>
        <v>983635</v>
      </c>
      <c r="G11" s="62">
        <f>F11-F10</f>
        <v>4079</v>
      </c>
      <c r="H11" s="63">
        <f>G11*1000/24/60/60</f>
        <v>47.210648148148152</v>
      </c>
      <c r="I11" s="147"/>
      <c r="J11" s="147"/>
      <c r="K11" s="116" t="s">
        <v>39</v>
      </c>
      <c r="L11" s="117"/>
      <c r="M11" s="118"/>
      <c r="O11" s="62">
        <v>30</v>
      </c>
      <c r="P11" s="62">
        <f>O11*60*60*24/1000</f>
        <v>2592</v>
      </c>
      <c r="Q11" s="62">
        <f>G11</f>
        <v>4079</v>
      </c>
      <c r="R11" s="77"/>
      <c r="S11" s="58"/>
      <c r="T11" s="58"/>
      <c r="U11" s="58"/>
      <c r="V11" s="58"/>
      <c r="W11" s="58"/>
    </row>
    <row r="12" spans="1:23" x14ac:dyDescent="0.35">
      <c r="A12" s="58"/>
      <c r="B12" s="58"/>
      <c r="C12" s="60">
        <v>2</v>
      </c>
      <c r="D12" s="61">
        <v>44532</v>
      </c>
      <c r="E12" s="73">
        <v>0.33333333333333331</v>
      </c>
      <c r="F12" s="62">
        <f>'Día 2'!C16</f>
        <v>987756</v>
      </c>
      <c r="G12" s="62">
        <f>F12-F11</f>
        <v>4121</v>
      </c>
      <c r="H12" s="63">
        <f>G12*1000/24/60/60</f>
        <v>47.69675925925926</v>
      </c>
      <c r="I12" s="147"/>
      <c r="J12" s="147"/>
      <c r="K12" s="74"/>
      <c r="L12" s="82">
        <f>SUM(G11:G16)</f>
        <v>23863</v>
      </c>
      <c r="M12" s="84" t="s">
        <v>17</v>
      </c>
      <c r="N12" s="81"/>
      <c r="O12" s="62">
        <v>30</v>
      </c>
      <c r="P12" s="62">
        <f t="shared" ref="P12:P40" si="0">O12*60*60*24/1000</f>
        <v>2592</v>
      </c>
      <c r="Q12" s="62">
        <f>G12</f>
        <v>4121</v>
      </c>
      <c r="R12" s="77"/>
      <c r="S12" s="58"/>
      <c r="T12" s="58"/>
      <c r="U12" s="58"/>
      <c r="V12" s="58"/>
      <c r="W12" s="58"/>
    </row>
    <row r="13" spans="1:23" x14ac:dyDescent="0.35">
      <c r="A13" s="58"/>
      <c r="B13" s="58"/>
      <c r="C13" s="60">
        <v>3</v>
      </c>
      <c r="D13" s="61">
        <v>44533</v>
      </c>
      <c r="E13" s="73">
        <v>0.33333333333333331</v>
      </c>
      <c r="F13" s="62">
        <f>'Día 3'!C16</f>
        <v>991773</v>
      </c>
      <c r="G13" s="62">
        <f t="shared" ref="G13:G40" si="1">F13-F12</f>
        <v>4017</v>
      </c>
      <c r="H13" s="63">
        <f t="shared" ref="H13:H40" si="2">G13*1000/24/60/60</f>
        <v>46.493055555555557</v>
      </c>
      <c r="I13" s="147"/>
      <c r="J13" s="147"/>
      <c r="K13" s="74"/>
      <c r="L13" s="87">
        <f>L12*1000/6/24/60/60</f>
        <v>46.032021604938272</v>
      </c>
      <c r="M13" s="87" t="s">
        <v>11</v>
      </c>
      <c r="N13" s="81"/>
      <c r="O13" s="62">
        <v>30</v>
      </c>
      <c r="P13" s="62">
        <f t="shared" si="0"/>
        <v>2592</v>
      </c>
      <c r="Q13" s="62">
        <f t="shared" ref="Q13:Q41" si="3">G13</f>
        <v>4017</v>
      </c>
      <c r="R13" s="77"/>
      <c r="S13" s="58"/>
      <c r="T13" s="58"/>
      <c r="U13" s="58"/>
      <c r="V13" s="58"/>
      <c r="W13" s="58"/>
    </row>
    <row r="14" spans="1:23" x14ac:dyDescent="0.35">
      <c r="A14" s="58"/>
      <c r="B14" s="58"/>
      <c r="C14" s="60">
        <v>4</v>
      </c>
      <c r="D14" s="61">
        <v>44534</v>
      </c>
      <c r="E14" s="73">
        <v>0.33333333333333331</v>
      </c>
      <c r="F14" s="62">
        <f>'Día 4'!C16</f>
        <v>996123</v>
      </c>
      <c r="G14" s="62">
        <f t="shared" si="1"/>
        <v>4350</v>
      </c>
      <c r="H14" s="63">
        <f t="shared" si="2"/>
        <v>50.347222222222221</v>
      </c>
      <c r="I14" s="147"/>
      <c r="J14" s="147"/>
      <c r="K14" s="76"/>
      <c r="L14" s="85"/>
      <c r="M14" s="86"/>
      <c r="N14" s="81"/>
      <c r="O14" s="62">
        <v>30</v>
      </c>
      <c r="P14" s="62">
        <f t="shared" si="0"/>
        <v>2592</v>
      </c>
      <c r="Q14" s="62">
        <f t="shared" si="3"/>
        <v>4350</v>
      </c>
      <c r="R14" s="77"/>
      <c r="S14" s="58"/>
      <c r="T14" s="58"/>
      <c r="U14" s="58"/>
      <c r="V14" s="58"/>
      <c r="W14" s="58"/>
    </row>
    <row r="15" spans="1:23" x14ac:dyDescent="0.35">
      <c r="A15" s="58"/>
      <c r="B15" s="58"/>
      <c r="C15" s="60">
        <v>5</v>
      </c>
      <c r="D15" s="61">
        <v>44535</v>
      </c>
      <c r="E15" s="73">
        <v>0.33333333333333331</v>
      </c>
      <c r="F15" s="62">
        <f>'Día 5'!C16</f>
        <v>999839</v>
      </c>
      <c r="G15" s="62">
        <f t="shared" si="1"/>
        <v>3716</v>
      </c>
      <c r="H15" s="63">
        <f t="shared" si="2"/>
        <v>43.00925925925926</v>
      </c>
      <c r="I15" s="147"/>
      <c r="J15" s="147"/>
      <c r="K15" s="58"/>
      <c r="L15" s="82"/>
      <c r="M15" s="80"/>
      <c r="N15" s="81"/>
      <c r="O15" s="62">
        <v>30</v>
      </c>
      <c r="P15" s="62">
        <f t="shared" si="0"/>
        <v>2592</v>
      </c>
      <c r="Q15" s="62">
        <f t="shared" si="3"/>
        <v>3716</v>
      </c>
      <c r="R15" s="77"/>
      <c r="S15" s="58"/>
      <c r="T15" s="58"/>
      <c r="U15" s="58"/>
      <c r="V15" s="58"/>
      <c r="W15" s="58"/>
    </row>
    <row r="16" spans="1:23" x14ac:dyDescent="0.35">
      <c r="A16" s="58"/>
      <c r="B16" s="58"/>
      <c r="C16" s="60">
        <v>6</v>
      </c>
      <c r="D16" s="61">
        <v>44536</v>
      </c>
      <c r="E16" s="73">
        <v>0.33333333333333331</v>
      </c>
      <c r="F16" s="62">
        <f>'DÍa 6'!C16</f>
        <v>1003419</v>
      </c>
      <c r="G16" s="62">
        <f t="shared" si="1"/>
        <v>3580</v>
      </c>
      <c r="H16" s="63">
        <f t="shared" si="2"/>
        <v>41.435185185185183</v>
      </c>
      <c r="I16" s="147"/>
      <c r="J16" s="147"/>
      <c r="K16" s="58"/>
      <c r="L16" s="82"/>
      <c r="M16" s="80"/>
      <c r="N16" s="81"/>
      <c r="O16" s="62">
        <v>30</v>
      </c>
      <c r="P16" s="62">
        <f t="shared" si="0"/>
        <v>2592</v>
      </c>
      <c r="Q16" s="62">
        <f t="shared" si="3"/>
        <v>3580</v>
      </c>
      <c r="R16" s="77"/>
      <c r="S16" s="58"/>
      <c r="T16" s="58"/>
      <c r="U16" s="58"/>
      <c r="V16" s="58"/>
      <c r="W16" s="58"/>
    </row>
    <row r="17" spans="1:23" x14ac:dyDescent="0.35">
      <c r="A17" s="58"/>
      <c r="B17" s="58"/>
      <c r="C17" s="60">
        <v>7</v>
      </c>
      <c r="D17" s="61">
        <v>44537</v>
      </c>
      <c r="E17" s="73">
        <v>0.33333333333333331</v>
      </c>
      <c r="F17" s="62">
        <f>'Día 7'!C16</f>
        <v>1007076</v>
      </c>
      <c r="G17" s="62">
        <f t="shared" si="1"/>
        <v>3657</v>
      </c>
      <c r="H17" s="63">
        <f t="shared" si="2"/>
        <v>42.326388888888893</v>
      </c>
      <c r="I17" s="147"/>
      <c r="J17" s="147"/>
      <c r="K17" s="116" t="s">
        <v>40</v>
      </c>
      <c r="L17" s="117"/>
      <c r="M17" s="118"/>
      <c r="N17" s="81"/>
      <c r="O17" s="62">
        <v>30</v>
      </c>
      <c r="P17" s="62">
        <f t="shared" si="0"/>
        <v>2592</v>
      </c>
      <c r="Q17" s="62">
        <f t="shared" si="3"/>
        <v>3657</v>
      </c>
      <c r="R17" s="77"/>
      <c r="S17" s="58"/>
      <c r="T17" s="58"/>
      <c r="U17" s="58"/>
      <c r="V17" s="58"/>
      <c r="W17" s="58"/>
    </row>
    <row r="18" spans="1:23" x14ac:dyDescent="0.35">
      <c r="A18" s="58"/>
      <c r="B18" s="58"/>
      <c r="C18" s="60">
        <v>8</v>
      </c>
      <c r="D18" s="61">
        <v>44538</v>
      </c>
      <c r="E18" s="73">
        <v>0.33333333333333331</v>
      </c>
      <c r="F18" s="62">
        <f>'Día 8'!C16</f>
        <v>1010546</v>
      </c>
      <c r="G18" s="62">
        <f t="shared" si="1"/>
        <v>3470</v>
      </c>
      <c r="H18" s="63">
        <f t="shared" si="2"/>
        <v>40.162037037037038</v>
      </c>
      <c r="I18" s="147"/>
      <c r="J18" s="147"/>
      <c r="K18" s="74"/>
      <c r="L18" s="82">
        <f>SUM(G17:G22)</f>
        <v>22056</v>
      </c>
      <c r="M18" s="84" t="s">
        <v>17</v>
      </c>
      <c r="N18" s="81"/>
      <c r="O18" s="62">
        <v>30</v>
      </c>
      <c r="P18" s="62">
        <f t="shared" si="0"/>
        <v>2592</v>
      </c>
      <c r="Q18" s="62">
        <f t="shared" si="3"/>
        <v>3470</v>
      </c>
      <c r="R18" s="77"/>
      <c r="S18" s="58"/>
      <c r="T18" s="58"/>
      <c r="U18" s="58"/>
      <c r="V18" s="58"/>
      <c r="W18" s="58"/>
    </row>
    <row r="19" spans="1:23" x14ac:dyDescent="0.35">
      <c r="A19" s="58"/>
      <c r="B19" s="58"/>
      <c r="C19" s="60">
        <v>9</v>
      </c>
      <c r="D19" s="61">
        <v>44539</v>
      </c>
      <c r="E19" s="73">
        <v>0.33333333333333331</v>
      </c>
      <c r="F19" s="62">
        <f>'Día 9'!C16</f>
        <v>1014205</v>
      </c>
      <c r="G19" s="62">
        <f t="shared" si="1"/>
        <v>3659</v>
      </c>
      <c r="H19" s="63">
        <f t="shared" si="2"/>
        <v>42.349537037037038</v>
      </c>
      <c r="I19" s="147"/>
      <c r="J19" s="147"/>
      <c r="K19" s="74"/>
      <c r="L19" s="87">
        <f>L18*1000/6/24/60/60</f>
        <v>42.546296296296298</v>
      </c>
      <c r="M19" s="87" t="s">
        <v>11</v>
      </c>
      <c r="N19" s="81"/>
      <c r="O19" s="62">
        <v>30</v>
      </c>
      <c r="P19" s="62">
        <f t="shared" si="0"/>
        <v>2592</v>
      </c>
      <c r="Q19" s="62">
        <f t="shared" si="3"/>
        <v>3659</v>
      </c>
      <c r="R19" s="77"/>
      <c r="S19" s="58"/>
      <c r="T19" s="58"/>
      <c r="U19" s="58"/>
      <c r="V19" s="58"/>
      <c r="W19" s="58"/>
    </row>
    <row r="20" spans="1:23" x14ac:dyDescent="0.35">
      <c r="A20" s="58"/>
      <c r="B20" s="58"/>
      <c r="C20" s="60">
        <v>10</v>
      </c>
      <c r="D20" s="61">
        <v>44540</v>
      </c>
      <c r="E20" s="73">
        <v>0.33333333333333331</v>
      </c>
      <c r="F20" s="62">
        <f>'Día 10'!C16</f>
        <v>1017738</v>
      </c>
      <c r="G20" s="62">
        <f t="shared" si="1"/>
        <v>3533</v>
      </c>
      <c r="H20" s="63">
        <f t="shared" si="2"/>
        <v>40.891203703703702</v>
      </c>
      <c r="I20" s="147"/>
      <c r="J20" s="147"/>
      <c r="K20" s="76"/>
      <c r="L20" s="85"/>
      <c r="M20" s="86"/>
      <c r="N20" s="81"/>
      <c r="O20" s="62">
        <v>30</v>
      </c>
      <c r="P20" s="62">
        <f t="shared" si="0"/>
        <v>2592</v>
      </c>
      <c r="Q20" s="62">
        <f t="shared" si="3"/>
        <v>3533</v>
      </c>
      <c r="R20" s="77"/>
      <c r="S20" s="58"/>
      <c r="T20" s="58"/>
      <c r="U20" s="58"/>
      <c r="V20" s="58"/>
      <c r="W20" s="58"/>
    </row>
    <row r="21" spans="1:23" x14ac:dyDescent="0.35">
      <c r="A21" s="58"/>
      <c r="B21" s="58"/>
      <c r="C21" s="60">
        <v>11</v>
      </c>
      <c r="D21" s="61">
        <v>44541</v>
      </c>
      <c r="E21" s="73">
        <v>0.33333333333333331</v>
      </c>
      <c r="F21" s="62">
        <f>'Día 11'!C16</f>
        <v>1021677</v>
      </c>
      <c r="G21" s="62">
        <f t="shared" si="1"/>
        <v>3939</v>
      </c>
      <c r="H21" s="63">
        <f t="shared" si="2"/>
        <v>45.590277777777779</v>
      </c>
      <c r="I21" s="147"/>
      <c r="J21" s="147"/>
      <c r="K21" s="58"/>
      <c r="L21" s="79"/>
      <c r="M21" s="80"/>
      <c r="N21" s="81"/>
      <c r="O21" s="62">
        <v>30</v>
      </c>
      <c r="P21" s="62">
        <f t="shared" si="0"/>
        <v>2592</v>
      </c>
      <c r="Q21" s="62">
        <f t="shared" si="3"/>
        <v>3939</v>
      </c>
      <c r="R21" s="77"/>
      <c r="S21" s="58"/>
      <c r="T21" s="58"/>
      <c r="U21" s="58"/>
      <c r="V21" s="58"/>
      <c r="W21" s="58"/>
    </row>
    <row r="22" spans="1:23" x14ac:dyDescent="0.35">
      <c r="A22" s="58"/>
      <c r="B22" s="58"/>
      <c r="C22" s="60">
        <v>12</v>
      </c>
      <c r="D22" s="61">
        <v>44542</v>
      </c>
      <c r="E22" s="73">
        <v>0.33333333333333331</v>
      </c>
      <c r="F22" s="62">
        <f>'Día 12'!C16</f>
        <v>1025475</v>
      </c>
      <c r="G22" s="62">
        <f t="shared" si="1"/>
        <v>3798</v>
      </c>
      <c r="H22" s="63">
        <f t="shared" si="2"/>
        <v>43.958333333333336</v>
      </c>
      <c r="I22" s="147"/>
      <c r="J22" s="147"/>
      <c r="K22" s="58"/>
      <c r="L22" s="79"/>
      <c r="M22" s="80"/>
      <c r="N22" s="81"/>
      <c r="O22" s="62">
        <v>30</v>
      </c>
      <c r="P22" s="62">
        <f t="shared" si="0"/>
        <v>2592</v>
      </c>
      <c r="Q22" s="62">
        <f t="shared" si="3"/>
        <v>3798</v>
      </c>
      <c r="R22" s="77"/>
      <c r="S22" s="58"/>
      <c r="T22" s="58"/>
      <c r="U22" s="58"/>
      <c r="V22" s="58"/>
      <c r="W22" s="58"/>
    </row>
    <row r="23" spans="1:23" x14ac:dyDescent="0.35">
      <c r="A23" s="58"/>
      <c r="B23" s="58"/>
      <c r="C23" s="60">
        <v>13</v>
      </c>
      <c r="D23" s="61">
        <v>44543</v>
      </c>
      <c r="E23" s="73">
        <v>0.33333333333333331</v>
      </c>
      <c r="F23" s="62">
        <f>'Día 13'!C16</f>
        <v>1029528</v>
      </c>
      <c r="G23" s="62">
        <f t="shared" si="1"/>
        <v>4053</v>
      </c>
      <c r="H23" s="63">
        <f t="shared" si="2"/>
        <v>46.909722222222221</v>
      </c>
      <c r="I23" s="147"/>
      <c r="J23" s="147"/>
      <c r="K23" s="116" t="s">
        <v>41</v>
      </c>
      <c r="L23" s="117"/>
      <c r="M23" s="118"/>
      <c r="N23" s="81"/>
      <c r="O23" s="62">
        <v>30</v>
      </c>
      <c r="P23" s="62">
        <f t="shared" si="0"/>
        <v>2592</v>
      </c>
      <c r="Q23" s="62">
        <f t="shared" si="3"/>
        <v>4053</v>
      </c>
      <c r="R23" s="77"/>
      <c r="S23" s="58"/>
      <c r="T23" s="58"/>
      <c r="U23" s="58"/>
      <c r="V23" s="58"/>
      <c r="W23" s="58"/>
    </row>
    <row r="24" spans="1:23" x14ac:dyDescent="0.35">
      <c r="A24" s="58"/>
      <c r="B24" s="58"/>
      <c r="C24" s="60">
        <v>14</v>
      </c>
      <c r="D24" s="61">
        <v>44544</v>
      </c>
      <c r="E24" s="73">
        <v>0.33333333333333331</v>
      </c>
      <c r="F24" s="62">
        <f>'Día 14'!C16</f>
        <v>1033262</v>
      </c>
      <c r="G24" s="62">
        <f t="shared" si="1"/>
        <v>3734</v>
      </c>
      <c r="H24" s="63">
        <f t="shared" si="2"/>
        <v>43.217592592592595</v>
      </c>
      <c r="I24" s="147"/>
      <c r="J24" s="147"/>
      <c r="K24" s="74"/>
      <c r="L24" s="82">
        <f>SUM(G23:G28)</f>
        <v>22006</v>
      </c>
      <c r="M24" s="84" t="s">
        <v>17</v>
      </c>
      <c r="N24" s="81"/>
      <c r="O24" s="62">
        <v>30</v>
      </c>
      <c r="P24" s="62">
        <f t="shared" si="0"/>
        <v>2592</v>
      </c>
      <c r="Q24" s="62">
        <f t="shared" si="3"/>
        <v>3734</v>
      </c>
      <c r="R24" s="77"/>
      <c r="S24" s="58"/>
      <c r="T24" s="58"/>
      <c r="U24" s="58"/>
      <c r="V24" s="58"/>
      <c r="W24" s="58"/>
    </row>
    <row r="25" spans="1:23" x14ac:dyDescent="0.35">
      <c r="A25" s="58"/>
      <c r="B25" s="58"/>
      <c r="C25" s="60">
        <v>15</v>
      </c>
      <c r="D25" s="61">
        <v>44545</v>
      </c>
      <c r="E25" s="73">
        <v>0.33333333333333331</v>
      </c>
      <c r="F25" s="62">
        <f>'Día 15'!C16</f>
        <v>1037000</v>
      </c>
      <c r="G25" s="62">
        <f t="shared" si="1"/>
        <v>3738</v>
      </c>
      <c r="H25" s="63">
        <f t="shared" si="2"/>
        <v>43.263888888888893</v>
      </c>
      <c r="I25" s="147"/>
      <c r="J25" s="147"/>
      <c r="K25" s="74"/>
      <c r="L25" s="87">
        <f>L24*1000/6/24/60/60</f>
        <v>42.449845679012341</v>
      </c>
      <c r="M25" s="87" t="s">
        <v>11</v>
      </c>
      <c r="N25" s="81"/>
      <c r="O25" s="62">
        <v>30</v>
      </c>
      <c r="P25" s="62">
        <f t="shared" si="0"/>
        <v>2592</v>
      </c>
      <c r="Q25" s="62">
        <f t="shared" si="3"/>
        <v>3738</v>
      </c>
      <c r="R25" s="77"/>
      <c r="S25" s="58"/>
      <c r="T25" s="58"/>
      <c r="U25" s="58"/>
      <c r="V25" s="58"/>
      <c r="W25" s="58"/>
    </row>
    <row r="26" spans="1:23" x14ac:dyDescent="0.35">
      <c r="A26" s="58"/>
      <c r="B26" s="58"/>
      <c r="C26" s="60">
        <v>16</v>
      </c>
      <c r="D26" s="61">
        <v>44546</v>
      </c>
      <c r="E26" s="73">
        <v>0.33333333333333331</v>
      </c>
      <c r="F26" s="62">
        <f>'Día 16'!C16</f>
        <v>1040232</v>
      </c>
      <c r="G26" s="62">
        <f t="shared" si="1"/>
        <v>3232</v>
      </c>
      <c r="H26" s="63">
        <f t="shared" si="2"/>
        <v>37.407407407407405</v>
      </c>
      <c r="I26" s="147"/>
      <c r="J26" s="147"/>
      <c r="K26" s="76"/>
      <c r="L26" s="85"/>
      <c r="M26" s="86"/>
      <c r="N26" s="81"/>
      <c r="O26" s="62">
        <v>30</v>
      </c>
      <c r="P26" s="62">
        <f t="shared" si="0"/>
        <v>2592</v>
      </c>
      <c r="Q26" s="62">
        <f t="shared" si="3"/>
        <v>3232</v>
      </c>
      <c r="R26" s="77"/>
      <c r="S26" s="58"/>
      <c r="T26" s="58"/>
      <c r="U26" s="58"/>
      <c r="V26" s="58"/>
      <c r="W26" s="58"/>
    </row>
    <row r="27" spans="1:23" x14ac:dyDescent="0.35">
      <c r="A27" s="58"/>
      <c r="B27" s="58"/>
      <c r="C27" s="60">
        <v>17</v>
      </c>
      <c r="D27" s="61">
        <v>44547</v>
      </c>
      <c r="E27" s="73">
        <v>0.33333333333333331</v>
      </c>
      <c r="F27" s="62">
        <f>'Día 17'!C16</f>
        <v>1043868</v>
      </c>
      <c r="G27" s="62">
        <f t="shared" si="1"/>
        <v>3636</v>
      </c>
      <c r="H27" s="63">
        <f t="shared" si="2"/>
        <v>42.083333333333336</v>
      </c>
      <c r="I27" s="147"/>
      <c r="J27" s="147"/>
      <c r="K27" s="58"/>
      <c r="L27" s="79"/>
      <c r="M27" s="80"/>
      <c r="N27" s="81"/>
      <c r="O27" s="62">
        <v>30</v>
      </c>
      <c r="P27" s="62">
        <f t="shared" si="0"/>
        <v>2592</v>
      </c>
      <c r="Q27" s="62">
        <f t="shared" si="3"/>
        <v>3636</v>
      </c>
      <c r="R27" s="77"/>
      <c r="S27" s="58"/>
      <c r="T27" s="58"/>
      <c r="U27" s="58"/>
      <c r="V27" s="58"/>
      <c r="W27" s="58"/>
    </row>
    <row r="28" spans="1:23" x14ac:dyDescent="0.35">
      <c r="A28" s="58"/>
      <c r="B28" s="58"/>
      <c r="C28" s="60">
        <v>18</v>
      </c>
      <c r="D28" s="61">
        <v>44548</v>
      </c>
      <c r="E28" s="73">
        <v>0.33333333333333331</v>
      </c>
      <c r="F28" s="62">
        <f>'Día 18'!C16</f>
        <v>1047481</v>
      </c>
      <c r="G28" s="62">
        <f t="shared" si="1"/>
        <v>3613</v>
      </c>
      <c r="H28" s="63">
        <f t="shared" si="2"/>
        <v>41.817129629629633</v>
      </c>
      <c r="I28" s="147"/>
      <c r="J28" s="147"/>
      <c r="K28" s="58"/>
      <c r="L28" s="79"/>
      <c r="M28" s="80"/>
      <c r="N28" s="81"/>
      <c r="O28" s="62">
        <v>30</v>
      </c>
      <c r="P28" s="62">
        <f t="shared" si="0"/>
        <v>2592</v>
      </c>
      <c r="Q28" s="62">
        <f t="shared" si="3"/>
        <v>3613</v>
      </c>
      <c r="R28" s="77"/>
      <c r="S28" s="58"/>
      <c r="T28" s="58"/>
      <c r="U28" s="58"/>
      <c r="V28" s="58"/>
      <c r="W28" s="58"/>
    </row>
    <row r="29" spans="1:23" x14ac:dyDescent="0.35">
      <c r="A29" s="58"/>
      <c r="B29" s="58"/>
      <c r="C29" s="60">
        <v>19</v>
      </c>
      <c r="D29" s="61">
        <v>44549</v>
      </c>
      <c r="E29" s="73">
        <v>0.33333333333333331</v>
      </c>
      <c r="F29" s="62">
        <f>'Día 19'!C16</f>
        <v>1050275</v>
      </c>
      <c r="G29" s="62">
        <f t="shared" si="1"/>
        <v>2794</v>
      </c>
      <c r="H29" s="63">
        <f t="shared" si="2"/>
        <v>32.337962962962962</v>
      </c>
      <c r="I29" s="147"/>
      <c r="J29" s="147"/>
      <c r="K29" s="116" t="s">
        <v>42</v>
      </c>
      <c r="L29" s="117"/>
      <c r="M29" s="118"/>
      <c r="N29" s="81"/>
      <c r="O29" s="62">
        <v>30</v>
      </c>
      <c r="P29" s="62">
        <f t="shared" si="0"/>
        <v>2592</v>
      </c>
      <c r="Q29" s="62">
        <f t="shared" si="3"/>
        <v>2794</v>
      </c>
      <c r="R29" s="77"/>
      <c r="S29" s="58"/>
      <c r="T29" s="58"/>
      <c r="U29" s="58"/>
      <c r="V29" s="58"/>
      <c r="W29" s="58"/>
    </row>
    <row r="30" spans="1:23" x14ac:dyDescent="0.35">
      <c r="A30" s="58"/>
      <c r="B30" s="58"/>
      <c r="C30" s="60">
        <v>20</v>
      </c>
      <c r="D30" s="61">
        <v>44550</v>
      </c>
      <c r="E30" s="73">
        <v>0.33333333333333331</v>
      </c>
      <c r="F30" s="62">
        <f>'Día 20'!C16</f>
        <v>1053989</v>
      </c>
      <c r="G30" s="62">
        <f t="shared" si="1"/>
        <v>3714</v>
      </c>
      <c r="H30" s="63">
        <f t="shared" si="2"/>
        <v>42.986111111111107</v>
      </c>
      <c r="I30" s="147"/>
      <c r="J30" s="147"/>
      <c r="K30" s="74"/>
      <c r="L30" s="82">
        <f>SUM(G29:G34)</f>
        <v>21333</v>
      </c>
      <c r="M30" s="84" t="s">
        <v>17</v>
      </c>
      <c r="N30" s="81"/>
      <c r="O30" s="62">
        <v>30</v>
      </c>
      <c r="P30" s="62">
        <f t="shared" si="0"/>
        <v>2592</v>
      </c>
      <c r="Q30" s="62">
        <f t="shared" si="3"/>
        <v>3714</v>
      </c>
      <c r="R30" s="77"/>
      <c r="S30" s="58"/>
      <c r="T30" s="58"/>
      <c r="U30" s="58"/>
      <c r="V30" s="58"/>
      <c r="W30" s="58"/>
    </row>
    <row r="31" spans="1:23" x14ac:dyDescent="0.35">
      <c r="A31" s="58"/>
      <c r="B31" s="58"/>
      <c r="C31" s="60">
        <v>21</v>
      </c>
      <c r="D31" s="61">
        <v>44551</v>
      </c>
      <c r="E31" s="73">
        <v>0.33333333333333331</v>
      </c>
      <c r="F31" s="62">
        <f>'Día 21'!C16</f>
        <v>1058191</v>
      </c>
      <c r="G31" s="62">
        <f t="shared" si="1"/>
        <v>4202</v>
      </c>
      <c r="H31" s="63">
        <f t="shared" si="2"/>
        <v>48.63425925925926</v>
      </c>
      <c r="I31" s="147"/>
      <c r="J31" s="147"/>
      <c r="K31" s="74"/>
      <c r="L31" s="87">
        <f>L30*1000/6/24/60/60</f>
        <v>41.151620370370367</v>
      </c>
      <c r="M31" s="87" t="s">
        <v>11</v>
      </c>
      <c r="N31" s="81"/>
      <c r="O31" s="62">
        <v>30</v>
      </c>
      <c r="P31" s="62">
        <f t="shared" si="0"/>
        <v>2592</v>
      </c>
      <c r="Q31" s="62">
        <f t="shared" si="3"/>
        <v>4202</v>
      </c>
      <c r="R31" s="77"/>
      <c r="S31" s="58"/>
      <c r="T31" s="58"/>
      <c r="U31" s="58"/>
      <c r="V31" s="58"/>
      <c r="W31" s="58"/>
    </row>
    <row r="32" spans="1:23" x14ac:dyDescent="0.35">
      <c r="A32" s="58"/>
      <c r="B32" s="58"/>
      <c r="C32" s="60">
        <v>22</v>
      </c>
      <c r="D32" s="61">
        <v>44552</v>
      </c>
      <c r="E32" s="73">
        <v>0.33333333333333331</v>
      </c>
      <c r="F32" s="62">
        <f>'Día 22'!C16</f>
        <v>1062194</v>
      </c>
      <c r="G32" s="62">
        <f t="shared" si="1"/>
        <v>4003</v>
      </c>
      <c r="H32" s="63">
        <f t="shared" si="2"/>
        <v>46.331018518518512</v>
      </c>
      <c r="I32" s="147"/>
      <c r="J32" s="147"/>
      <c r="K32" s="76"/>
      <c r="L32" s="85"/>
      <c r="M32" s="86"/>
      <c r="N32" s="81"/>
      <c r="O32" s="62">
        <v>30</v>
      </c>
      <c r="P32" s="62">
        <f t="shared" si="0"/>
        <v>2592</v>
      </c>
      <c r="Q32" s="62">
        <f t="shared" si="3"/>
        <v>4003</v>
      </c>
      <c r="R32" s="77"/>
      <c r="S32" s="58"/>
      <c r="T32" s="58"/>
      <c r="U32" s="58"/>
      <c r="V32" s="58"/>
      <c r="W32" s="58"/>
    </row>
    <row r="33" spans="1:23" x14ac:dyDescent="0.35">
      <c r="A33" s="58"/>
      <c r="B33" s="58"/>
      <c r="C33" s="60">
        <v>23</v>
      </c>
      <c r="D33" s="61">
        <v>44553</v>
      </c>
      <c r="E33" s="73">
        <v>0.33333333333333331</v>
      </c>
      <c r="F33" s="62">
        <f>'Día 23'!C16</f>
        <v>1065826</v>
      </c>
      <c r="G33" s="62">
        <f t="shared" si="1"/>
        <v>3632</v>
      </c>
      <c r="H33" s="63">
        <f t="shared" si="2"/>
        <v>42.037037037037038</v>
      </c>
      <c r="I33" s="147"/>
      <c r="J33" s="147"/>
      <c r="K33" s="58"/>
      <c r="L33" s="79"/>
      <c r="M33" s="80"/>
      <c r="N33" s="81"/>
      <c r="O33" s="62">
        <v>30</v>
      </c>
      <c r="P33" s="62">
        <f t="shared" si="0"/>
        <v>2592</v>
      </c>
      <c r="Q33" s="62">
        <f t="shared" si="3"/>
        <v>3632</v>
      </c>
      <c r="R33" s="77"/>
      <c r="S33" s="58"/>
      <c r="T33" s="58"/>
      <c r="U33" s="58"/>
      <c r="V33" s="58"/>
      <c r="W33" s="58"/>
    </row>
    <row r="34" spans="1:23" x14ac:dyDescent="0.35">
      <c r="A34" s="58"/>
      <c r="B34" s="58"/>
      <c r="C34" s="60">
        <v>24</v>
      </c>
      <c r="D34" s="61">
        <v>44554</v>
      </c>
      <c r="E34" s="73">
        <v>0.33333333333333331</v>
      </c>
      <c r="F34" s="62">
        <f>'Día 24'!C16</f>
        <v>1068814</v>
      </c>
      <c r="G34" s="62">
        <f t="shared" si="1"/>
        <v>2988</v>
      </c>
      <c r="H34" s="63">
        <f t="shared" si="2"/>
        <v>34.583333333333336</v>
      </c>
      <c r="I34" s="147"/>
      <c r="J34" s="147"/>
      <c r="K34" s="58"/>
      <c r="L34" s="79"/>
      <c r="M34" s="80"/>
      <c r="N34" s="81"/>
      <c r="O34" s="62">
        <v>30</v>
      </c>
      <c r="P34" s="62">
        <f t="shared" si="0"/>
        <v>2592</v>
      </c>
      <c r="Q34" s="62">
        <f t="shared" si="3"/>
        <v>2988</v>
      </c>
      <c r="R34" s="77"/>
      <c r="S34" s="58"/>
      <c r="T34" s="58"/>
      <c r="U34" s="58"/>
      <c r="V34" s="58"/>
      <c r="W34" s="58"/>
    </row>
    <row r="35" spans="1:23" x14ac:dyDescent="0.35">
      <c r="A35" s="58"/>
      <c r="B35" s="58"/>
      <c r="C35" s="60">
        <v>25</v>
      </c>
      <c r="D35" s="61">
        <v>44555</v>
      </c>
      <c r="E35" s="73">
        <v>0.33333333333333331</v>
      </c>
      <c r="F35" s="62">
        <f>'Día 25'!C16</f>
        <v>1071893</v>
      </c>
      <c r="G35" s="62">
        <f t="shared" si="1"/>
        <v>3079</v>
      </c>
      <c r="H35" s="63">
        <f t="shared" si="2"/>
        <v>35.636574074074069</v>
      </c>
      <c r="I35" s="147"/>
      <c r="J35" s="147"/>
      <c r="K35" s="116" t="s">
        <v>43</v>
      </c>
      <c r="L35" s="117"/>
      <c r="M35" s="118"/>
      <c r="N35" s="81"/>
      <c r="O35" s="62">
        <v>30</v>
      </c>
      <c r="P35" s="62">
        <f t="shared" si="0"/>
        <v>2592</v>
      </c>
      <c r="Q35" s="62">
        <f t="shared" si="3"/>
        <v>3079</v>
      </c>
      <c r="R35" s="77"/>
      <c r="S35" s="58"/>
      <c r="T35" s="58"/>
      <c r="U35" s="58"/>
      <c r="V35" s="58"/>
      <c r="W35" s="58"/>
    </row>
    <row r="36" spans="1:23" x14ac:dyDescent="0.35">
      <c r="A36" s="58"/>
      <c r="B36" s="58"/>
      <c r="C36" s="60">
        <v>26</v>
      </c>
      <c r="D36" s="61">
        <v>44556</v>
      </c>
      <c r="E36" s="73">
        <v>0.33333333333333331</v>
      </c>
      <c r="F36" s="62">
        <f>'Día 26'!C16</f>
        <v>1074877</v>
      </c>
      <c r="G36" s="62">
        <f t="shared" si="1"/>
        <v>2984</v>
      </c>
      <c r="H36" s="63">
        <f t="shared" si="2"/>
        <v>34.537037037037038</v>
      </c>
      <c r="I36" s="147"/>
      <c r="J36" s="147"/>
      <c r="K36" s="74"/>
      <c r="L36" s="82">
        <f>SUM(G35:G41)</f>
        <v>20581</v>
      </c>
      <c r="M36" s="84" t="s">
        <v>17</v>
      </c>
      <c r="N36" s="81"/>
      <c r="O36" s="62">
        <v>30</v>
      </c>
      <c r="P36" s="62">
        <f t="shared" si="0"/>
        <v>2592</v>
      </c>
      <c r="Q36" s="62">
        <f t="shared" si="3"/>
        <v>2984</v>
      </c>
      <c r="R36" s="77"/>
      <c r="S36" s="58"/>
      <c r="T36" s="58"/>
      <c r="U36" s="58"/>
      <c r="V36" s="58"/>
      <c r="W36" s="58"/>
    </row>
    <row r="37" spans="1:23" x14ac:dyDescent="0.35">
      <c r="A37" s="58"/>
      <c r="B37" s="58"/>
      <c r="C37" s="60">
        <v>27</v>
      </c>
      <c r="D37" s="61">
        <v>44557</v>
      </c>
      <c r="E37" s="73">
        <v>0.33333333333333331</v>
      </c>
      <c r="F37" s="62">
        <f>'Día 27'!C16</f>
        <v>1077794</v>
      </c>
      <c r="G37" s="62">
        <f t="shared" si="1"/>
        <v>2917</v>
      </c>
      <c r="H37" s="63">
        <f t="shared" si="2"/>
        <v>33.761574074074076</v>
      </c>
      <c r="I37" s="147"/>
      <c r="J37" s="147"/>
      <c r="K37" s="74"/>
      <c r="L37" s="87">
        <f>L36*1000/6/24/60/60</f>
        <v>39.701003086419746</v>
      </c>
      <c r="M37" s="87" t="s">
        <v>11</v>
      </c>
      <c r="N37" s="81"/>
      <c r="O37" s="62">
        <v>30</v>
      </c>
      <c r="P37" s="62">
        <f t="shared" si="0"/>
        <v>2592</v>
      </c>
      <c r="Q37" s="62">
        <f t="shared" si="3"/>
        <v>2917</v>
      </c>
      <c r="R37" s="77"/>
      <c r="S37" s="58"/>
      <c r="T37" s="58"/>
      <c r="U37" s="58"/>
      <c r="V37" s="58"/>
      <c r="W37" s="58"/>
    </row>
    <row r="38" spans="1:23" x14ac:dyDescent="0.35">
      <c r="A38" s="58"/>
      <c r="B38" s="58"/>
      <c r="C38" s="60">
        <v>28</v>
      </c>
      <c r="D38" s="61">
        <v>44558</v>
      </c>
      <c r="E38" s="73">
        <v>0.33333333333333331</v>
      </c>
      <c r="F38" s="62">
        <f>'Día 28'!C16</f>
        <v>1080769</v>
      </c>
      <c r="G38" s="62">
        <f t="shared" si="1"/>
        <v>2975</v>
      </c>
      <c r="H38" s="63">
        <f t="shared" si="2"/>
        <v>34.432870370370367</v>
      </c>
      <c r="I38" s="147"/>
      <c r="J38" s="147"/>
      <c r="K38" s="76"/>
      <c r="L38" s="85"/>
      <c r="M38" s="86"/>
      <c r="N38" s="81"/>
      <c r="O38" s="62">
        <v>30</v>
      </c>
      <c r="P38" s="62">
        <f t="shared" si="0"/>
        <v>2592</v>
      </c>
      <c r="Q38" s="62">
        <f t="shared" si="3"/>
        <v>2975</v>
      </c>
      <c r="R38" s="77"/>
      <c r="S38" s="58"/>
      <c r="T38" s="58"/>
      <c r="U38" s="58"/>
      <c r="V38" s="58"/>
      <c r="W38" s="58"/>
    </row>
    <row r="39" spans="1:23" x14ac:dyDescent="0.35">
      <c r="A39" s="58"/>
      <c r="B39" s="58"/>
      <c r="C39" s="60">
        <v>29</v>
      </c>
      <c r="D39" s="61">
        <v>44559</v>
      </c>
      <c r="E39" s="73">
        <v>0.33333333333333331</v>
      </c>
      <c r="F39" s="62">
        <f>'Día 29'!C16</f>
        <v>1083700</v>
      </c>
      <c r="G39" s="62">
        <f t="shared" si="1"/>
        <v>2931</v>
      </c>
      <c r="H39" s="63">
        <f t="shared" si="2"/>
        <v>33.923611111111114</v>
      </c>
      <c r="I39" s="147"/>
      <c r="J39" s="147"/>
      <c r="K39" s="58"/>
      <c r="L39" s="79"/>
      <c r="M39" s="80"/>
      <c r="N39" s="81"/>
      <c r="O39" s="62">
        <v>30</v>
      </c>
      <c r="P39" s="62">
        <f t="shared" si="0"/>
        <v>2592</v>
      </c>
      <c r="Q39" s="62">
        <f t="shared" si="3"/>
        <v>2931</v>
      </c>
      <c r="R39" s="77"/>
      <c r="S39" s="58"/>
      <c r="T39" s="58"/>
      <c r="U39" s="58"/>
      <c r="V39" s="58"/>
      <c r="W39" s="58"/>
    </row>
    <row r="40" spans="1:23" x14ac:dyDescent="0.35">
      <c r="A40" s="58"/>
      <c r="B40" s="58"/>
      <c r="C40" s="60">
        <v>30</v>
      </c>
      <c r="D40" s="61">
        <v>44560</v>
      </c>
      <c r="E40" s="73">
        <v>0.33333333333333331</v>
      </c>
      <c r="F40" s="62">
        <f>'Día 30'!C16</f>
        <v>1086720</v>
      </c>
      <c r="G40" s="62">
        <f t="shared" si="1"/>
        <v>3020</v>
      </c>
      <c r="H40" s="63">
        <f t="shared" si="2"/>
        <v>34.953703703703702</v>
      </c>
      <c r="I40" s="147"/>
      <c r="J40" s="147"/>
      <c r="K40" s="58"/>
      <c r="L40" s="79"/>
      <c r="M40" s="80"/>
      <c r="N40" s="81"/>
      <c r="O40" s="62">
        <v>30</v>
      </c>
      <c r="P40" s="62">
        <f t="shared" si="0"/>
        <v>2592</v>
      </c>
      <c r="Q40" s="62">
        <f t="shared" si="3"/>
        <v>3020</v>
      </c>
      <c r="R40" s="77"/>
      <c r="S40" s="58"/>
      <c r="T40" s="58"/>
      <c r="U40" s="58"/>
      <c r="V40" s="58"/>
      <c r="W40" s="58"/>
    </row>
    <row r="41" spans="1:23" x14ac:dyDescent="0.35">
      <c r="A41" s="58"/>
      <c r="B41" s="58"/>
      <c r="C41" s="60">
        <v>31</v>
      </c>
      <c r="D41" s="61">
        <v>44561</v>
      </c>
      <c r="E41" s="73">
        <v>0.33333333333333331</v>
      </c>
      <c r="F41" s="62">
        <f>'Día 31'!C16</f>
        <v>1089395</v>
      </c>
      <c r="G41" s="62">
        <f t="shared" ref="G41" si="4">F41-F40</f>
        <v>2675</v>
      </c>
      <c r="H41" s="63">
        <f t="shared" ref="H41" si="5">G41*1000/24/60/60</f>
        <v>30.960648148148149</v>
      </c>
      <c r="I41" s="147"/>
      <c r="J41" s="147"/>
      <c r="K41" s="58"/>
      <c r="L41" s="79"/>
      <c r="M41" s="80"/>
      <c r="N41" s="81"/>
      <c r="O41" s="62">
        <v>30</v>
      </c>
      <c r="P41" s="62">
        <f t="shared" ref="P41" si="6">O41*60*60*24/1000</f>
        <v>2592</v>
      </c>
      <c r="Q41" s="62">
        <f t="shared" si="3"/>
        <v>2675</v>
      </c>
      <c r="R41" s="77"/>
      <c r="S41" s="58"/>
      <c r="T41" s="58"/>
      <c r="U41" s="58"/>
      <c r="V41" s="58"/>
      <c r="W41" s="58"/>
    </row>
    <row r="42" spans="1:23" x14ac:dyDescent="0.35">
      <c r="A42" s="58"/>
      <c r="B42" s="58"/>
      <c r="C42" s="60" t="s">
        <v>24</v>
      </c>
      <c r="D42" s="61"/>
      <c r="E42" s="73"/>
      <c r="F42" s="60"/>
      <c r="G42" s="144">
        <f>(AVERAGE(G11:G41)-2592)/2592</f>
        <v>0.36697281959378725</v>
      </c>
      <c r="H42" s="144">
        <f>(AVERAGE(H11:H41)-30)/30</f>
        <v>0.36697281959378736</v>
      </c>
      <c r="I42" s="147"/>
      <c r="J42" s="147"/>
      <c r="K42" s="58"/>
      <c r="L42" s="77"/>
      <c r="M42" s="77"/>
      <c r="N42" s="77"/>
      <c r="O42" s="77"/>
      <c r="P42" s="77"/>
      <c r="Q42" s="77"/>
      <c r="R42" s="77"/>
      <c r="S42" s="58"/>
      <c r="T42" s="58"/>
      <c r="U42" s="58"/>
      <c r="V42" s="58"/>
      <c r="W42" s="58"/>
    </row>
    <row r="43" spans="1:23" x14ac:dyDescent="0.35">
      <c r="A43" s="58"/>
      <c r="B43" s="58"/>
      <c r="C43" s="64"/>
      <c r="D43" s="65"/>
      <c r="E43" s="65"/>
      <c r="F43" s="65"/>
      <c r="G43" s="65"/>
      <c r="H43" s="66"/>
      <c r="I43" s="147"/>
      <c r="J43" s="147"/>
      <c r="K43" s="58"/>
      <c r="L43" s="77"/>
      <c r="M43" s="77"/>
      <c r="N43" s="91" t="s">
        <v>22</v>
      </c>
      <c r="O43" s="92" t="s">
        <v>26</v>
      </c>
      <c r="P43" s="90">
        <f>SUM(P11:P41)</f>
        <v>80352</v>
      </c>
      <c r="Q43" s="62">
        <f>SUM(Q11:Q41)</f>
        <v>109839</v>
      </c>
      <c r="R43" s="77"/>
      <c r="S43" s="58"/>
      <c r="T43" s="58"/>
      <c r="U43" s="58"/>
      <c r="V43" s="58"/>
      <c r="W43" s="58"/>
    </row>
    <row r="44" spans="1:23" x14ac:dyDescent="0.35">
      <c r="A44" s="58"/>
      <c r="B44" s="58"/>
      <c r="C44" s="67"/>
      <c r="D44" s="70" t="s">
        <v>16</v>
      </c>
      <c r="E44" s="70"/>
      <c r="F44" s="70"/>
      <c r="G44" s="106">
        <f>(F41-F10)*1000/31/24/60/60</f>
        <v>41.009184587813621</v>
      </c>
      <c r="H44" s="71" t="s">
        <v>15</v>
      </c>
      <c r="I44" s="147"/>
      <c r="J44" s="147"/>
      <c r="K44" s="58"/>
      <c r="L44" s="77"/>
      <c r="M44" s="75"/>
      <c r="N44" s="93"/>
      <c r="O44" s="94" t="s">
        <v>27</v>
      </c>
      <c r="P44" s="95">
        <f>P43*1000/31/24/60/60</f>
        <v>30</v>
      </c>
      <c r="Q44" s="96">
        <f>Q43*1000/31/24/60/60</f>
        <v>41.009184587813621</v>
      </c>
      <c r="R44" s="75" t="s">
        <v>30</v>
      </c>
      <c r="S44" s="58"/>
      <c r="T44" s="58"/>
      <c r="U44" s="58"/>
      <c r="V44" s="58"/>
      <c r="W44" s="58"/>
    </row>
    <row r="45" spans="1:23" x14ac:dyDescent="0.35">
      <c r="A45" s="58"/>
      <c r="B45" s="58"/>
      <c r="C45" s="68"/>
      <c r="D45" s="69"/>
      <c r="E45" s="69"/>
      <c r="F45" s="69"/>
      <c r="G45" s="145">
        <f>SUM(G11:G41)</f>
        <v>109839</v>
      </c>
      <c r="H45" s="146" t="s">
        <v>48</v>
      </c>
      <c r="I45" s="147"/>
      <c r="J45" s="147"/>
      <c r="K45" s="58"/>
      <c r="L45" s="77"/>
      <c r="M45" s="77"/>
      <c r="N45" s="77"/>
      <c r="O45" s="77"/>
      <c r="P45" s="77"/>
      <c r="Q45" s="77"/>
      <c r="R45" s="77"/>
      <c r="S45" s="58"/>
      <c r="T45" s="58"/>
      <c r="U45" s="58"/>
      <c r="V45" s="58"/>
      <c r="W45" s="58"/>
    </row>
    <row r="46" spans="1:23" x14ac:dyDescent="0.35">
      <c r="A46" s="58"/>
      <c r="B46" s="58"/>
      <c r="C46" s="58"/>
      <c r="D46" s="58"/>
      <c r="E46" s="58"/>
      <c r="F46" s="58"/>
      <c r="G46" s="58"/>
      <c r="H46" s="58"/>
      <c r="I46" s="147"/>
      <c r="J46" s="147"/>
      <c r="K46" s="58"/>
      <c r="L46" s="77"/>
      <c r="M46" s="77"/>
      <c r="N46" s="88" t="s">
        <v>24</v>
      </c>
      <c r="O46" s="89" t="s">
        <v>17</v>
      </c>
      <c r="P46" s="89"/>
      <c r="Q46" s="105">
        <f>Q43-P43</f>
        <v>29487</v>
      </c>
      <c r="R46" s="77"/>
      <c r="S46" s="58"/>
      <c r="T46" s="58"/>
      <c r="U46" s="58"/>
      <c r="V46" s="58"/>
      <c r="W46" s="58"/>
    </row>
    <row r="47" spans="1:23" x14ac:dyDescent="0.35">
      <c r="A47" s="58"/>
      <c r="B47" s="58"/>
      <c r="C47" s="58" t="s">
        <v>21</v>
      </c>
      <c r="E47" s="58"/>
      <c r="F47" s="58"/>
      <c r="G47" s="58"/>
      <c r="H47" s="58"/>
      <c r="I47" s="147"/>
      <c r="J47" s="147"/>
      <c r="K47" s="58"/>
      <c r="L47" s="77"/>
      <c r="M47" s="77"/>
      <c r="N47" s="77"/>
      <c r="O47" s="77"/>
      <c r="P47" s="77"/>
      <c r="Q47" s="77"/>
      <c r="R47" s="77"/>
      <c r="S47" s="58"/>
      <c r="T47" s="58"/>
      <c r="U47" s="58"/>
      <c r="V47" s="58"/>
      <c r="W47" s="58"/>
    </row>
    <row r="48" spans="1:23" x14ac:dyDescent="0.3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</row>
    <row r="49" spans="1:23" x14ac:dyDescent="0.35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107"/>
      <c r="R49" s="58"/>
      <c r="S49" s="58"/>
      <c r="T49" s="58"/>
      <c r="U49" s="58"/>
      <c r="V49" s="58"/>
      <c r="W49" s="58"/>
    </row>
    <row r="50" spans="1:23" x14ac:dyDescent="0.35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</row>
    <row r="51" spans="1:23" x14ac:dyDescent="0.3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</row>
    <row r="52" spans="1:23" x14ac:dyDescent="0.3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</row>
    <row r="53" spans="1:23" x14ac:dyDescent="0.35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</row>
    <row r="54" spans="1:23" x14ac:dyDescent="0.3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</row>
    <row r="55" spans="1:23" x14ac:dyDescent="0.3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</row>
    <row r="56" spans="1:23" x14ac:dyDescent="0.35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</row>
  </sheetData>
  <mergeCells count="12">
    <mergeCell ref="K11:M11"/>
    <mergeCell ref="K17:M17"/>
    <mergeCell ref="K29:M29"/>
    <mergeCell ref="K23:M23"/>
    <mergeCell ref="K35:M35"/>
    <mergeCell ref="F8:F9"/>
    <mergeCell ref="D8:D9"/>
    <mergeCell ref="C8:C9"/>
    <mergeCell ref="P8:P9"/>
    <mergeCell ref="Q8:Q9"/>
    <mergeCell ref="O8:O9"/>
    <mergeCell ref="G8:H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4" zoomScale="85" zoomScaleNormal="85" zoomScalePageLayoutView="70" workbookViewId="0">
      <selection activeCell="F19" sqref="F19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8'!B7+1</f>
        <v>44539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8'!C26</f>
        <v>1011997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1014205</v>
      </c>
      <c r="D16" s="52">
        <f>+C16-C8</f>
        <v>2208</v>
      </c>
      <c r="E16" s="52">
        <f>+D16*1000/14/3600</f>
        <v>43.80952380952381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 t="s">
        <v>35</v>
      </c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1015009</v>
      </c>
      <c r="D21" s="52">
        <f>+C21-C16</f>
        <v>804</v>
      </c>
      <c r="E21" s="52">
        <f>+D21*1000/5/3600</f>
        <v>44.666666666666664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1015705</v>
      </c>
      <c r="D26" s="52">
        <f>+C26-C21</f>
        <v>696</v>
      </c>
      <c r="E26" s="52">
        <f>+D26*1000/5/3600</f>
        <v>38.666666666666664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8" zoomScale="85" zoomScaleNormal="85" zoomScalePageLayoutView="70" workbookViewId="0">
      <selection activeCell="F18" sqref="F18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9'!B7+1</f>
        <v>44540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9'!C26</f>
        <v>1015705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98">
        <v>0.33333333333333298</v>
      </c>
      <c r="C16" s="51">
        <v>1017738</v>
      </c>
      <c r="D16" s="52">
        <f>+C16-C8</f>
        <v>2033</v>
      </c>
      <c r="E16" s="52">
        <f>+D16*1000/14/3600</f>
        <v>40.337301587301589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1018570</v>
      </c>
      <c r="D21" s="52">
        <f>+C21-C16</f>
        <v>832</v>
      </c>
      <c r="E21" s="52">
        <f>+D21*1000/5/3600</f>
        <v>46.222222222222221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1019388</v>
      </c>
      <c r="D26" s="52">
        <f>+C26-C21</f>
        <v>818</v>
      </c>
      <c r="E26" s="52">
        <f>+D26*1000/5/3600</f>
        <v>45.444444444444443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9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10'!B7+1</f>
        <v>44541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10'!C26</f>
        <v>1019388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1021677</v>
      </c>
      <c r="D16" s="52">
        <f>+C16-C8</f>
        <v>2289</v>
      </c>
      <c r="E16" s="52">
        <f>+D16*1000/14/3600</f>
        <v>45.416666666666664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3">
        <v>1022486</v>
      </c>
      <c r="D21" s="52">
        <f>+C21-C16</f>
        <v>809</v>
      </c>
      <c r="E21" s="52">
        <f>+D21*1000/5/3600</f>
        <v>44.944444444444443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1023292</v>
      </c>
      <c r="D26" s="52">
        <f>+C26-C21</f>
        <v>806</v>
      </c>
      <c r="E26" s="52">
        <f>+D26*1000/5/3600</f>
        <v>44.777777777777779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10" zoomScale="85" zoomScaleNormal="85" zoomScalePageLayoutView="70" workbookViewId="0">
      <selection activeCell="F22" sqref="F22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11'!B7+1</f>
        <v>44542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11'!C26</f>
        <v>1023292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/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1025475</v>
      </c>
      <c r="D16" s="52">
        <f>+C16-C8</f>
        <v>2183</v>
      </c>
      <c r="E16" s="52">
        <f>+D16*1000/14/3600</f>
        <v>43.313492063492063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1026259</v>
      </c>
      <c r="D21" s="52">
        <f>+C21-C16</f>
        <v>784</v>
      </c>
      <c r="E21" s="52">
        <f>+D21*1000/5/3600</f>
        <v>43.555555555555557</v>
      </c>
      <c r="F21" s="53" t="s">
        <v>36</v>
      </c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1027164</v>
      </c>
      <c r="D26" s="52">
        <f>+C26-C21</f>
        <v>905</v>
      </c>
      <c r="E26" s="52">
        <f>+D26*1000/5/3600</f>
        <v>50.277777777777779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zoomScale="85" zoomScaleNormal="85" zoomScalePageLayoutView="70" workbookViewId="0">
      <selection activeCell="F20" sqref="F20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12'!B7+1</f>
        <v>44543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12'!C26</f>
        <v>1027164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1029528</v>
      </c>
      <c r="D16" s="52">
        <f>+C16-C8</f>
        <v>2364</v>
      </c>
      <c r="E16" s="52">
        <f>+D16*1000/14/3600</f>
        <v>46.904761904761905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1030426</v>
      </c>
      <c r="D21" s="52">
        <f>+C21-C16</f>
        <v>898</v>
      </c>
      <c r="E21" s="52">
        <f>+D21*1000/5/3600</f>
        <v>49.888888888888886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1031174</v>
      </c>
      <c r="D26" s="52">
        <f>+C26-C21</f>
        <v>748</v>
      </c>
      <c r="E26" s="52">
        <f>+D26*1000/5/3600</f>
        <v>41.555555555555557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7" zoomScale="85" zoomScaleNormal="85" zoomScalePageLayoutView="70" workbookViewId="0">
      <selection activeCell="F27" sqref="F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13'!B7+1</f>
        <v>44544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13'!C26</f>
        <v>1031174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1033262</v>
      </c>
      <c r="D16" s="52">
        <f>+C16-C8</f>
        <v>2088</v>
      </c>
      <c r="E16" s="52">
        <f>+D16*1000/14/3600</f>
        <v>41.428571428571423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1034081</v>
      </c>
      <c r="D21" s="52">
        <f>+C21-C16</f>
        <v>819</v>
      </c>
      <c r="E21" s="52">
        <f>+D21*1000/5/3600</f>
        <v>45.5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1034756</v>
      </c>
      <c r="D26" s="52">
        <f>+C26-C21</f>
        <v>675</v>
      </c>
      <c r="E26" s="52">
        <f>+D26*1000/5/3600</f>
        <v>37.5</v>
      </c>
      <c r="F26" s="53" t="s">
        <v>37</v>
      </c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14'!B7+1</f>
        <v>44545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14'!C26</f>
        <v>1034756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1037000</v>
      </c>
      <c r="D16" s="52">
        <f>+C16-C8</f>
        <v>2244</v>
      </c>
      <c r="E16" s="52">
        <f>+D16*1000/14/3600</f>
        <v>44.523809523809526</v>
      </c>
      <c r="F16" s="53" t="s">
        <v>0</v>
      </c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1037809</v>
      </c>
      <c r="D21" s="52">
        <f>+C21-C16</f>
        <v>809</v>
      </c>
      <c r="E21" s="52">
        <f>+D21*1000/5/3600</f>
        <v>44.944444444444443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1038549</v>
      </c>
      <c r="D26" s="52">
        <f>+C26-C21</f>
        <v>740</v>
      </c>
      <c r="E26" s="52">
        <f>+D26*1000/5/3600</f>
        <v>41.111111111111114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6" zoomScale="85" zoomScaleNormal="85" zoomScalePageLayoutView="70" workbookViewId="0">
      <selection activeCell="F22" sqref="F22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15'!B7+1</f>
        <v>44546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15'!C26</f>
        <v>1038549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1040232</v>
      </c>
      <c r="D16" s="52">
        <f>+C16-C8</f>
        <v>1683</v>
      </c>
      <c r="E16" s="52">
        <f>+D16*1000/14/3600</f>
        <v>33.392857142857139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1040716</v>
      </c>
      <c r="D21" s="52">
        <f>+C21-C16</f>
        <v>484</v>
      </c>
      <c r="E21" s="52">
        <f>+D21*1000/5/3600</f>
        <v>26.888888888888889</v>
      </c>
      <c r="F21" s="53" t="s">
        <v>38</v>
      </c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2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1041473</v>
      </c>
      <c r="D26" s="52">
        <f>+C26-C21</f>
        <v>757</v>
      </c>
      <c r="E26" s="52">
        <f>+D26*1000/5/3600</f>
        <v>42.055555555555557</v>
      </c>
      <c r="F26" s="53" t="s">
        <v>0</v>
      </c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16'!B7+1</f>
        <v>44547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16'!C26</f>
        <v>1041473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1043868</v>
      </c>
      <c r="D16" s="52">
        <f>+C16-C8</f>
        <v>2395</v>
      </c>
      <c r="E16" s="52">
        <f>+D16*1000/14/3600</f>
        <v>47.519841269841272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1044748</v>
      </c>
      <c r="D21" s="52">
        <f>+C21-C16</f>
        <v>880</v>
      </c>
      <c r="E21" s="52">
        <f>+D21*1000/5/3600</f>
        <v>48.888888888888886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1045500</v>
      </c>
      <c r="D26" s="52">
        <f>+C26-C21</f>
        <v>752</v>
      </c>
      <c r="E26" s="52">
        <f>+D26*1000/5/3600</f>
        <v>41.777777777777779</v>
      </c>
      <c r="F26" s="57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17'!B7+1</f>
        <v>44548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17'!C26</f>
        <v>1045500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1047481</v>
      </c>
      <c r="D16" s="52">
        <f>+C16-C8</f>
        <v>1981</v>
      </c>
      <c r="E16" s="52">
        <f>+D16*1000/14/3600</f>
        <v>39.305555555555557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1048177</v>
      </c>
      <c r="D21" s="52">
        <f>+C21-C16</f>
        <v>696</v>
      </c>
      <c r="E21" s="52">
        <f>+D21*1000/5/3600</f>
        <v>38.666666666666664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1048780</v>
      </c>
      <c r="D26" s="52">
        <f>+C26-C21</f>
        <v>603</v>
      </c>
      <c r="E26" s="52">
        <f>+D26*1000/5/3600</f>
        <v>33.5</v>
      </c>
      <c r="F26" s="53" t="s">
        <v>0</v>
      </c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2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/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15">
        <v>44531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49">
        <v>981179</v>
      </c>
      <c r="D8" s="32"/>
      <c r="E8" s="32"/>
      <c r="F8" s="10"/>
      <c r="G8" s="121"/>
      <c r="H8" s="122"/>
      <c r="I8" s="33"/>
      <c r="J8" s="33" t="s">
        <v>0</v>
      </c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54">
        <f>+D10*1000/3600</f>
        <v>0</v>
      </c>
      <c r="F10" s="12" t="s">
        <v>0</v>
      </c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54">
        <f t="shared" ref="E11:E25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54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54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54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/>
      <c r="D15" s="36">
        <f t="shared" si="0"/>
        <v>0</v>
      </c>
      <c r="E15" s="54">
        <f t="shared" si="1"/>
        <v>0</v>
      </c>
      <c r="F15" s="12"/>
      <c r="G15" s="127" t="s">
        <v>0</v>
      </c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983635</v>
      </c>
      <c r="D16" s="52">
        <f>+C16-C8</f>
        <v>2456</v>
      </c>
      <c r="E16" s="52">
        <f>+D16*1000/14/3600</f>
        <v>48.730158730158728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54">
        <v>0</v>
      </c>
      <c r="F17" s="12" t="s">
        <v>0</v>
      </c>
      <c r="G17" s="127" t="s">
        <v>0</v>
      </c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54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54">
        <f t="shared" si="1"/>
        <v>0</v>
      </c>
      <c r="F19" s="12" t="s">
        <v>0</v>
      </c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54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984535</v>
      </c>
      <c r="D21" s="52">
        <f>+C21-C16</f>
        <v>900</v>
      </c>
      <c r="E21" s="52">
        <f>+D21*1000/5/3600</f>
        <v>50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54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54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54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54">
        <f t="shared" si="1"/>
        <v>0</v>
      </c>
      <c r="F25" s="13"/>
      <c r="G25" s="127" t="s">
        <v>0</v>
      </c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985384</v>
      </c>
      <c r="D26" s="52">
        <f>+C26-C21</f>
        <v>849</v>
      </c>
      <c r="E26" s="52">
        <f>+D26*1000/5/3600</f>
        <v>47.166666666666664</v>
      </c>
      <c r="F26" s="53" t="s">
        <v>0</v>
      </c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40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40">
        <f t="shared" ref="E28:E32" si="2">+D28*1000/3600</f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40">
        <f t="shared" si="2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40">
        <f t="shared" si="2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40">
        <f t="shared" si="2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4">
        <f t="shared" si="2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  <mergeCell ref="G18:H18"/>
    <mergeCell ref="G29:H29"/>
    <mergeCell ref="G30:H30"/>
    <mergeCell ref="G11:H11"/>
    <mergeCell ref="G12:H12"/>
    <mergeCell ref="G13:H13"/>
    <mergeCell ref="G14:H14"/>
    <mergeCell ref="G15:H15"/>
    <mergeCell ref="G7:H7"/>
    <mergeCell ref="G8:H8"/>
    <mergeCell ref="B2:C3"/>
    <mergeCell ref="G9:H9"/>
    <mergeCell ref="G10:H10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6" zoomScale="85" zoomScaleNormal="85" zoomScalePageLayoutView="70" workbookViewId="0">
      <selection activeCell="F22" sqref="F22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18'!B7+1</f>
        <v>44549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18'!C26</f>
        <v>1048780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1050275</v>
      </c>
      <c r="D16" s="52">
        <f>+C16-C8</f>
        <v>1495</v>
      </c>
      <c r="E16" s="52">
        <f>+D16*1000/14/3600</f>
        <v>29.662698412698415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f t="shared" si="1"/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1050681</v>
      </c>
      <c r="D21" s="52">
        <f>+C21-C16</f>
        <v>406</v>
      </c>
      <c r="E21" s="52">
        <f>+D21*1000/5/3600</f>
        <v>22.555555555555557</v>
      </c>
      <c r="F21" s="53" t="s">
        <v>38</v>
      </c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1051625</v>
      </c>
      <c r="D26" s="52">
        <f>+C26-C21</f>
        <v>944</v>
      </c>
      <c r="E26" s="52">
        <f>+D26*1000/5/3600</f>
        <v>52.444444444444443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2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4" zoomScale="85" zoomScaleNormal="85" zoomScalePageLayoutView="70" workbookViewId="0">
      <selection activeCell="F17" sqref="F1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19'!B7+1</f>
        <v>44550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19'!C26</f>
        <v>1051625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1053989</v>
      </c>
      <c r="D16" s="52">
        <f>+C16-C8</f>
        <v>2364</v>
      </c>
      <c r="E16" s="52">
        <f>+D16*1000/14/3600</f>
        <v>46.904761904761905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1054762</v>
      </c>
      <c r="D21" s="52">
        <f>+C21-C16</f>
        <v>773</v>
      </c>
      <c r="E21" s="52">
        <f>+D21*1000/5/3600</f>
        <v>42.944444444444443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 t="s">
        <v>44</v>
      </c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1055423</v>
      </c>
      <c r="D26" s="52">
        <f>+C26-C21</f>
        <v>661</v>
      </c>
      <c r="E26" s="52">
        <f>+D26*1000/5/3600</f>
        <v>36.722222222222221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4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20'!B7+1</f>
        <v>44551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20'!C26</f>
        <v>1055423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1058191</v>
      </c>
      <c r="D16" s="52">
        <f>+C16-C8</f>
        <v>2768</v>
      </c>
      <c r="E16" s="52">
        <f>+D16*1000/14/3600</f>
        <v>54.920634920634917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1059012</v>
      </c>
      <c r="D21" s="52">
        <f>+C21-C16</f>
        <v>821</v>
      </c>
      <c r="E21" s="52">
        <f>+D21*1000/5/3600</f>
        <v>45.611111111111114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1059860</v>
      </c>
      <c r="D26" s="52">
        <f>+C26-C21</f>
        <v>848</v>
      </c>
      <c r="E26" s="52">
        <f>+D26*1000/5/3600</f>
        <v>47.111111111111114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12" zoomScale="85" zoomScaleNormal="85" zoomScalePageLayoutView="70" workbookViewId="0">
      <selection activeCell="F25" sqref="F25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21'!B7+1</f>
        <v>44552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21'!C26</f>
        <v>1059860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1062194</v>
      </c>
      <c r="D16" s="52">
        <f>+C16-C8</f>
        <v>2334</v>
      </c>
      <c r="E16" s="52">
        <f>+D16*1000/14/3600</f>
        <v>46.30952380952381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1063039</v>
      </c>
      <c r="D21" s="52">
        <f>+C21-C16</f>
        <v>845</v>
      </c>
      <c r="E21" s="52">
        <f>+D21*1000/5/3600</f>
        <v>46.944444444444443</v>
      </c>
      <c r="F21" s="53" t="s">
        <v>45</v>
      </c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2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1063757</v>
      </c>
      <c r="D26" s="52">
        <f>+C26-C21</f>
        <v>718</v>
      </c>
      <c r="E26" s="52">
        <f>+D26*1000/5/3600</f>
        <v>39.888888888888886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4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22'!B7+1</f>
        <v>44553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22'!C26</f>
        <v>1063757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1065826</v>
      </c>
      <c r="D16" s="52">
        <f>+C16-C8</f>
        <v>2069</v>
      </c>
      <c r="E16" s="52">
        <f>+D16*1000/14/3600</f>
        <v>41.051587301587304</v>
      </c>
      <c r="F16" s="57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1066583</v>
      </c>
      <c r="D21" s="52">
        <f>+C21-C16</f>
        <v>757</v>
      </c>
      <c r="E21" s="52">
        <f>+D21*1000/5/3600</f>
        <v>42.055555555555557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1067162</v>
      </c>
      <c r="D26" s="52">
        <f>+C26-C21</f>
        <v>579</v>
      </c>
      <c r="E26" s="52">
        <f>+D26*1000/5/3600</f>
        <v>32.166666666666664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7" zoomScale="85" zoomScaleNormal="85" zoomScalePageLayoutView="70" workbookViewId="0">
      <selection activeCell="E24" sqref="E24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23'!B7+1</f>
        <v>44554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23'!C26</f>
        <v>1067162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1068814</v>
      </c>
      <c r="D16" s="52">
        <f>+C16-C8</f>
        <v>1652</v>
      </c>
      <c r="E16" s="52">
        <f>+D16*1000/14/3600</f>
        <v>32.777777777777779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1069409</v>
      </c>
      <c r="D21" s="52">
        <f>+C21-C16</f>
        <v>595</v>
      </c>
      <c r="E21" s="52">
        <f>+D21*1000/5/3600</f>
        <v>33.055555555555557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 t="s">
        <v>46</v>
      </c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1070028</v>
      </c>
      <c r="D26" s="52">
        <f>+C26-C21</f>
        <v>619</v>
      </c>
      <c r="E26" s="52">
        <f>+D26*1000/5/3600</f>
        <v>34.388888888888886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formatCells="0" formatColumns="0" formatRows="0" insertColumns="0" insertRows="0" insertHyperlinks="0" deleteColumns="0" deleteRows="0" sort="0" autoFilter="0" pivotTables="0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8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24'!B7+1</f>
        <v>44555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24'!C26</f>
        <v>1070028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1071893</v>
      </c>
      <c r="D16" s="52">
        <f>+C16-C8</f>
        <v>1865</v>
      </c>
      <c r="E16" s="52">
        <f>+D16*1000/14/3600</f>
        <v>37.003968253968253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 t="s">
        <v>32</v>
      </c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1072565</v>
      </c>
      <c r="D21" s="52">
        <f>+C21-C16</f>
        <v>672</v>
      </c>
      <c r="E21" s="52">
        <f>+D21*1000/5/3600</f>
        <v>37.333333333333336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2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1073161</v>
      </c>
      <c r="D26" s="52">
        <f>+C26-C21</f>
        <v>596</v>
      </c>
      <c r="E26" s="52">
        <f>+D26*1000/5/3600</f>
        <v>33.111111111111114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6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25'!B7+1</f>
        <v>44556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'Día 25'!C26</f>
        <v>1073161</v>
      </c>
      <c r="D8" s="32" t="s">
        <v>0</v>
      </c>
      <c r="E8" s="32"/>
      <c r="F8" s="10"/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/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/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/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1074877</v>
      </c>
      <c r="D16" s="52">
        <f>+C16-C8</f>
        <v>1716</v>
      </c>
      <c r="E16" s="52">
        <f>+D16*1000/14/3600</f>
        <v>34.047619047619044</v>
      </c>
      <c r="F16" s="57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56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1075469</v>
      </c>
      <c r="D21" s="52">
        <f>+C21-C16</f>
        <v>592</v>
      </c>
      <c r="E21" s="52">
        <f>+D21*1000/5/3600</f>
        <v>32.888888888888886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56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1076089</v>
      </c>
      <c r="D26" s="52">
        <f>+C26-C21</f>
        <v>620</v>
      </c>
      <c r="E26" s="52">
        <f>+D26*1000/5/3600</f>
        <v>34.444444444444443</v>
      </c>
      <c r="F26" s="57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4" zoomScale="85" zoomScaleNormal="85" zoomScalePageLayoutView="70" workbookViewId="0">
      <selection activeCell="F17" sqref="F1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26'!B7+1</f>
        <v>44557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'Día 26'!C26</f>
        <v>1076089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/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/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1077794</v>
      </c>
      <c r="D16" s="52">
        <f>+C16-C8</f>
        <v>1705</v>
      </c>
      <c r="E16" s="52">
        <f>+D16*1000/14/3600</f>
        <v>33.829365079365083</v>
      </c>
      <c r="F16" s="57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1078473</v>
      </c>
      <c r="D21" s="52">
        <f>+C21-C16</f>
        <v>679</v>
      </c>
      <c r="E21" s="52">
        <f>+D21*1000/5/3600</f>
        <v>37.722222222222221</v>
      </c>
      <c r="F21" s="57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1079058</v>
      </c>
      <c r="D26" s="52">
        <f>+C26-C21</f>
        <v>585</v>
      </c>
      <c r="E26" s="52">
        <f>+D26*1000/5/3600</f>
        <v>32.5</v>
      </c>
      <c r="F26" s="57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8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27'!B7+1</f>
        <v>44558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27'!C26</f>
        <v>1079058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1080769</v>
      </c>
      <c r="D16" s="52">
        <f>+C16-C8</f>
        <v>1711</v>
      </c>
      <c r="E16" s="52">
        <f>+D16*1000/14/3600</f>
        <v>33.948412698412696</v>
      </c>
      <c r="F16" s="57" t="s">
        <v>0</v>
      </c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1081394</v>
      </c>
      <c r="D21" s="52">
        <f>+C21-C16</f>
        <v>625</v>
      </c>
      <c r="E21" s="52">
        <f>+D21*1000/5/3600</f>
        <v>34.722222222222221</v>
      </c>
      <c r="F21" s="57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6"/>
      <c r="G24" s="142"/>
      <c r="H24" s="143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1081982</v>
      </c>
      <c r="D26" s="52">
        <f>+C26-C21</f>
        <v>588</v>
      </c>
      <c r="E26" s="52">
        <f>+D26*1000/5/3600</f>
        <v>32.666666666666664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10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1'!B7+1</f>
        <v>44532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1'!C26</f>
        <v>985384</v>
      </c>
      <c r="D8" s="32" t="s">
        <v>0</v>
      </c>
      <c r="E8" s="32"/>
      <c r="F8" s="10"/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 t="s">
        <v>0</v>
      </c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 t="s">
        <v>0</v>
      </c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987756</v>
      </c>
      <c r="D16" s="52">
        <f>+C16-C8</f>
        <v>2372</v>
      </c>
      <c r="E16" s="52">
        <f>+D16*1000/14/3600</f>
        <v>47.063492063492063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988591</v>
      </c>
      <c r="D21" s="52">
        <f>+C21-C16</f>
        <v>835</v>
      </c>
      <c r="E21" s="52">
        <f>+D21*1000/5/3600</f>
        <v>46.388888888888886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989419</v>
      </c>
      <c r="D26" s="52">
        <f>+C26-C21</f>
        <v>828</v>
      </c>
      <c r="E26" s="52">
        <f>+D26*1000/5/3600</f>
        <v>46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/>
  <dimension ref="B1:R43"/>
  <sheetViews>
    <sheetView showGridLines="0" showWhiteSpace="0" topLeftCell="A9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  <c r="D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28'!B7+1</f>
        <v>44559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28'!C26</f>
        <v>1081982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1083700</v>
      </c>
      <c r="D16" s="52">
        <f>+C16-C8</f>
        <v>1718</v>
      </c>
      <c r="E16" s="52">
        <f>+D16*1000/14/3600</f>
        <v>34.087301587301589</v>
      </c>
      <c r="F16" s="57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1084302</v>
      </c>
      <c r="D21" s="52">
        <f>+C21-C16</f>
        <v>602</v>
      </c>
      <c r="E21" s="52">
        <f>+D21*1000/5/3600</f>
        <v>33.444444444444443</v>
      </c>
      <c r="F21" s="57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56"/>
      <c r="G22" s="127" t="s">
        <v>0</v>
      </c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6"/>
      <c r="G24" s="127" t="s">
        <v>0</v>
      </c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1084970</v>
      </c>
      <c r="D26" s="52">
        <f>+C26-C21</f>
        <v>668</v>
      </c>
      <c r="E26" s="52">
        <f>+D26*1000/5/3600</f>
        <v>37.111111111111114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56" t="s">
        <v>0</v>
      </c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56" t="s">
        <v>0</v>
      </c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0"/>
  <dimension ref="B1:R43"/>
  <sheetViews>
    <sheetView showGridLines="0" showWhiteSpace="0" topLeftCell="A4" zoomScale="85" zoomScaleNormal="85" zoomScalePageLayoutView="70" workbookViewId="0">
      <selection activeCell="F26" sqref="F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29'!B7+1</f>
        <v>44560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29'!C26</f>
        <v>1084970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1086720</v>
      </c>
      <c r="D16" s="52">
        <f>+C16-C8</f>
        <v>1750</v>
      </c>
      <c r="E16" s="52">
        <f>+D16*1000/14/3600</f>
        <v>34.722222222222221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1087364</v>
      </c>
      <c r="D21" s="52">
        <f>+C21-C16</f>
        <v>644</v>
      </c>
      <c r="E21" s="52">
        <f>+D21*1000/5/3600</f>
        <v>35.777777777777779</v>
      </c>
      <c r="F21" s="53" t="s">
        <v>47</v>
      </c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 t="s">
        <v>0</v>
      </c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1087860</v>
      </c>
      <c r="D26" s="52">
        <f>+C26-C21</f>
        <v>496</v>
      </c>
      <c r="E26" s="52">
        <f>+D26*1000/5/3600</f>
        <v>27.555555555555557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43"/>
  <sheetViews>
    <sheetView showGridLines="0" showWhiteSpace="0" topLeftCell="A6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30'!B7+1</f>
        <v>44561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30'!C26</f>
        <v>1087860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1089395</v>
      </c>
      <c r="D16" s="52">
        <f>+C16-C8</f>
        <v>1535</v>
      </c>
      <c r="E16" s="52">
        <f>+D16*1000/14/3600</f>
        <v>30.456349206349206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1090057</v>
      </c>
      <c r="D21" s="52">
        <f>+C21-C16</f>
        <v>662</v>
      </c>
      <c r="E21" s="52">
        <f>+D21*1000/5/3600</f>
        <v>36.777777777777779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 t="s">
        <v>0</v>
      </c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1090732</v>
      </c>
      <c r="D26" s="52">
        <f>+C26-C21</f>
        <v>675</v>
      </c>
      <c r="E26" s="52">
        <f>+D26*1000/5/3600</f>
        <v>37.5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zoomScale="85" zoomScaleNormal="85" zoomScalePageLayoutView="70" workbookViewId="0">
      <selection activeCell="F20" sqref="F20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2'!B7+1</f>
        <v>44533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2'!C26</f>
        <v>989419</v>
      </c>
      <c r="D8" s="32" t="s">
        <v>0</v>
      </c>
      <c r="E8" s="32"/>
      <c r="F8" s="10"/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991773</v>
      </c>
      <c r="D16" s="52">
        <f>+C16-C8</f>
        <v>2354</v>
      </c>
      <c r="E16" s="52">
        <f>+D16*1000/14/3600</f>
        <v>46.706349206349202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 t="s">
        <v>33</v>
      </c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992645</v>
      </c>
      <c r="D21" s="52">
        <f>+C21-C16</f>
        <v>872</v>
      </c>
      <c r="E21" s="52">
        <f>+D21*1000/5/3600</f>
        <v>48.444444444444443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993600</v>
      </c>
      <c r="D26" s="52">
        <f>+C26-C21</f>
        <v>955</v>
      </c>
      <c r="E26" s="52">
        <f>+D26*1000/5/3600</f>
        <v>53.055555555555557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3'!B7+1</f>
        <v>44534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3'!C26</f>
        <v>993600</v>
      </c>
      <c r="D8" s="32" t="s">
        <v>0</v>
      </c>
      <c r="E8" s="32"/>
      <c r="F8" s="10"/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996123</v>
      </c>
      <c r="D16" s="52">
        <f>+C16-C8</f>
        <v>2523</v>
      </c>
      <c r="E16" s="52">
        <f>+D16*1000/14/3600</f>
        <v>50.05952380952381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 t="s">
        <v>0</v>
      </c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996964</v>
      </c>
      <c r="D21" s="52">
        <f>+C21-C16</f>
        <v>841</v>
      </c>
      <c r="E21" s="52">
        <f>+D21*1000/5/3600</f>
        <v>46.722222222222221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997750</v>
      </c>
      <c r="D26" s="52">
        <f>+C26-C21</f>
        <v>786</v>
      </c>
      <c r="E26" s="52">
        <f>+D26*1000/5/3600</f>
        <v>43.666666666666664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topLeftCell="A14" zoomScale="85" zoomScaleNormal="85" zoomScalePageLayoutView="70" workbookViewId="0">
      <selection activeCell="F24" sqref="F24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4'!B7+1</f>
        <v>44535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4'!C26</f>
        <v>997750</v>
      </c>
      <c r="D8" s="32" t="s">
        <v>0</v>
      </c>
      <c r="E8" s="32"/>
      <c r="F8" s="10"/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999839</v>
      </c>
      <c r="D16" s="52">
        <f>+C16-C8</f>
        <v>2089</v>
      </c>
      <c r="E16" s="52">
        <f>+D16*1000/14/3600</f>
        <v>41.448412698412696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1000567</v>
      </c>
      <c r="D21" s="52">
        <f>+C21-C16</f>
        <v>728</v>
      </c>
      <c r="E21" s="52">
        <f>+D21*1000/5/3600</f>
        <v>40.444444444444443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 t="s">
        <v>34</v>
      </c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1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1001275</v>
      </c>
      <c r="D26" s="52">
        <f>+C26-C21</f>
        <v>708</v>
      </c>
      <c r="E26" s="52">
        <f>+D26*1000/5/3600</f>
        <v>39.333333333333336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5'!B7+1</f>
        <v>44536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5'!C26</f>
        <v>1001275</v>
      </c>
      <c r="D8" s="32" t="s">
        <v>0</v>
      </c>
      <c r="E8" s="32"/>
      <c r="F8" s="10"/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1003419</v>
      </c>
      <c r="D16" s="52">
        <f>+C16-C8</f>
        <v>2144</v>
      </c>
      <c r="E16" s="52">
        <f>+D16*1000/14/3600</f>
        <v>42.539682539682538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f t="shared" si="1"/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1004201</v>
      </c>
      <c r="D21" s="52">
        <f>+C21-C16</f>
        <v>782</v>
      </c>
      <c r="E21" s="52">
        <f>+D21*1000/5/3600</f>
        <v>43.444444444444443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1004948</v>
      </c>
      <c r="D26" s="52">
        <f>+C26-C21</f>
        <v>747</v>
      </c>
      <c r="E26" s="52">
        <f>+D26*1000/5/3600</f>
        <v>41.5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12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6'!B7+1</f>
        <v>44537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6'!C26</f>
        <v>1004948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1007076</v>
      </c>
      <c r="D16" s="52">
        <f>+C16-C8</f>
        <v>2128</v>
      </c>
      <c r="E16" s="52">
        <f>+D16*1000/14/3600</f>
        <v>42.222222222222221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1007770</v>
      </c>
      <c r="D21" s="52">
        <f>+C21-C16</f>
        <v>694</v>
      </c>
      <c r="E21" s="52">
        <f>+D21*1000/5/3600</f>
        <v>38.555555555555557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1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1008543</v>
      </c>
      <c r="D26" s="52">
        <f>+C26-C21</f>
        <v>773</v>
      </c>
      <c r="E26" s="52">
        <f>+D26*1000/5/3600</f>
        <v>42.944444444444443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7'!B7+1</f>
        <v>44538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7'!C26</f>
        <v>1008543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1010546</v>
      </c>
      <c r="D16" s="52">
        <f>+C16-C8</f>
        <v>2003</v>
      </c>
      <c r="E16" s="52">
        <f>+D16*1000/14/3600</f>
        <v>39.742063492063494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1011266</v>
      </c>
      <c r="D21" s="52">
        <f>+C21-C16</f>
        <v>720</v>
      </c>
      <c r="E21" s="52">
        <f>+D21*1000/5/3600</f>
        <v>40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1011997</v>
      </c>
      <c r="D26" s="52">
        <f>+C26-C21</f>
        <v>731</v>
      </c>
      <c r="E26" s="52">
        <f>+D26*1000/5/3600</f>
        <v>40.611111111111114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7" ma:contentTypeDescription="Crear nuevo documento." ma:contentTypeScope="" ma:versionID="927fe9daa511386527ea7df2ddb4ff58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19b8314847fdf4473c222c3ad1faebe1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0DABF307-1ACE-4032-A7D1-1B8CD6CAE916}"/>
</file>

<file path=customXml/itemProps2.xml><?xml version="1.0" encoding="utf-8"?>
<ds:datastoreItem xmlns:ds="http://schemas.openxmlformats.org/officeDocument/2006/customXml" ds:itemID="{50355BB7-1F6A-4E92-99E9-2361013FBB33}"/>
</file>

<file path=customXml/itemProps3.xml><?xml version="1.0" encoding="utf-8"?>
<ds:datastoreItem xmlns:ds="http://schemas.openxmlformats.org/officeDocument/2006/customXml" ds:itemID="{384CC7D4-82A5-41BC-B98E-3FF852821E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Vera Santander Dario (Codelco-Salvador)</cp:lastModifiedBy>
  <cp:lastPrinted>2021-03-08T14:24:44Z</cp:lastPrinted>
  <dcterms:created xsi:type="dcterms:W3CDTF">2015-05-02T03:26:21Z</dcterms:created>
  <dcterms:modified xsi:type="dcterms:W3CDTF">2022-06-21T17:27:27Z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