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1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drawings/drawing1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drawings/drawing14.xml" ContentType="application/vnd.openxmlformats-officedocument.drawing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omments16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4.xml" ContentType="application/vnd.openxmlformats-officedocument.spreadsheetml.comments+xml"/>
  <Override PartName="/xl/comments12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4.xml" ContentType="application/vnd.openxmlformats-officedocument.spreadsheetml.comments+xml"/>
  <Override PartName="/xl/comments17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5.xml" ContentType="application/vnd.openxmlformats-officedocument.spreadsheetml.comments+xml"/>
  <Override PartName="/xl/comments30.xml" ContentType="application/vnd.openxmlformats-officedocument.spreadsheetml.comments+xml"/>
  <Override PartName="/xl/comments9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7.xml" ContentType="application/vnd.openxmlformats-officedocument.spreadsheetml.comments+xml"/>
  <Override PartName="/docProps/app.xml" ContentType="application/vnd.openxmlformats-officedocument.extended-propertie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1.xml" ContentType="application/vnd.openxmlformats-officedocument.spreadsheetml.comments+xml"/>
  <Override PartName="/xl/comments27.xml" ContentType="application/vnd.openxmlformats-officedocument.spreadsheetml.comments+xml"/>
  <Override PartName="/xl/comments10.xml" ContentType="application/vnd.openxmlformats-officedocument.spreadsheetml.comments+xml"/>
  <Override PartName="/xl/comments2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08 - Enero 2022\"/>
    </mc:Choice>
  </mc:AlternateContent>
  <bookViews>
    <workbookView xWindow="0" yWindow="0" windowWidth="20490" windowHeight="7450"/>
  </bookViews>
  <sheets>
    <sheet name="Resumen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35" r:id="rId30"/>
    <sheet name="Día 30" sheetId="36" r:id="rId31"/>
    <sheet name="Día 31" sheetId="41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G44" i="40" l="1"/>
  <c r="Q43" i="40"/>
  <c r="Q44" i="40"/>
  <c r="G45" i="40"/>
  <c r="H42" i="40"/>
  <c r="G42" i="40"/>
  <c r="Q22" i="40" l="1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E28" i="11" l="1"/>
  <c r="F34" i="40"/>
  <c r="F35" i="40"/>
  <c r="G35" i="40"/>
  <c r="F36" i="40"/>
  <c r="F37" i="40"/>
  <c r="F38" i="40"/>
  <c r="F39" i="40"/>
  <c r="F40" i="40"/>
  <c r="F41" i="40"/>
  <c r="F28" i="40"/>
  <c r="F29" i="40"/>
  <c r="G30" i="40" s="1"/>
  <c r="F30" i="40"/>
  <c r="F31" i="40"/>
  <c r="F32" i="40"/>
  <c r="F33" i="40"/>
  <c r="F22" i="40"/>
  <c r="F23" i="40"/>
  <c r="G24" i="40" s="1"/>
  <c r="G23" i="40"/>
  <c r="F24" i="40"/>
  <c r="F25" i="40"/>
  <c r="F26" i="40"/>
  <c r="F27" i="40"/>
  <c r="G28" i="40" s="1"/>
  <c r="F16" i="40"/>
  <c r="F17" i="40"/>
  <c r="G17" i="40"/>
  <c r="Q17" i="40" s="1"/>
  <c r="F18" i="40"/>
  <c r="G19" i="40" s="1"/>
  <c r="F19" i="40"/>
  <c r="F20" i="40"/>
  <c r="G20" i="40" s="1"/>
  <c r="F21" i="40"/>
  <c r="G21" i="40" s="1"/>
  <c r="F11" i="40"/>
  <c r="G12" i="40" s="1"/>
  <c r="G11" i="40"/>
  <c r="Q11" i="40" s="1"/>
  <c r="F12" i="40"/>
  <c r="F13" i="40"/>
  <c r="G13" i="40"/>
  <c r="Q13" i="40" s="1"/>
  <c r="F14" i="40"/>
  <c r="G15" i="40" s="1"/>
  <c r="F15" i="40"/>
  <c r="G16" i="40" s="1"/>
  <c r="C8" i="41"/>
  <c r="D16" i="41" s="1"/>
  <c r="E16" i="41" s="1"/>
  <c r="P41" i="40"/>
  <c r="P43" i="40"/>
  <c r="P44" i="40"/>
  <c r="B7" i="8"/>
  <c r="B7" i="9"/>
  <c r="B7" i="10"/>
  <c r="B7" i="11" s="1"/>
  <c r="B7" i="12" s="1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B7" i="26" s="1"/>
  <c r="B7" i="27" s="1"/>
  <c r="B7" i="28" s="1"/>
  <c r="B7" i="29" s="1"/>
  <c r="B7" i="30" s="1"/>
  <c r="B7" i="31" s="1"/>
  <c r="B7" i="32" s="1"/>
  <c r="B7" i="33" s="1"/>
  <c r="B7" i="34" s="1"/>
  <c r="B7" i="35" s="1"/>
  <c r="B7" i="36" s="1"/>
  <c r="B7" i="41" s="1"/>
  <c r="D32" i="41"/>
  <c r="E32" i="41"/>
  <c r="D31" i="41"/>
  <c r="E31" i="41"/>
  <c r="D30" i="41"/>
  <c r="E30" i="41"/>
  <c r="D29" i="41"/>
  <c r="E29" i="41"/>
  <c r="D28" i="41"/>
  <c r="E28" i="41"/>
  <c r="E27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C8" i="33"/>
  <c r="D16" i="33" s="1"/>
  <c r="E16" i="33" s="1"/>
  <c r="C8" i="32"/>
  <c r="D16" i="32" s="1"/>
  <c r="E16" i="32" s="1"/>
  <c r="D26" i="16"/>
  <c r="P11" i="40"/>
  <c r="P12" i="40"/>
  <c r="P13" i="40"/>
  <c r="P14" i="40"/>
  <c r="P15" i="40"/>
  <c r="P16" i="40"/>
  <c r="P40" i="40"/>
  <c r="P39" i="40"/>
  <c r="P38" i="40"/>
  <c r="P37" i="40"/>
  <c r="P36" i="40"/>
  <c r="P35" i="40"/>
  <c r="P34" i="40"/>
  <c r="P33" i="40"/>
  <c r="P32" i="40"/>
  <c r="P31" i="40"/>
  <c r="P30" i="40"/>
  <c r="P29" i="40"/>
  <c r="P28" i="40"/>
  <c r="P27" i="40"/>
  <c r="P26" i="40"/>
  <c r="P25" i="40"/>
  <c r="P24" i="40"/>
  <c r="P23" i="40"/>
  <c r="P22" i="40"/>
  <c r="P21" i="40"/>
  <c r="P20" i="40"/>
  <c r="P19" i="40"/>
  <c r="P18" i="40"/>
  <c r="P17" i="40"/>
  <c r="D26" i="11"/>
  <c r="E26" i="11" s="1"/>
  <c r="D26" i="10"/>
  <c r="D21" i="12"/>
  <c r="E21" i="12" s="1"/>
  <c r="D26" i="14"/>
  <c r="D26" i="13"/>
  <c r="D26" i="12"/>
  <c r="D26" i="15"/>
  <c r="E26" i="15" s="1"/>
  <c r="D26" i="17"/>
  <c r="E26" i="17" s="1"/>
  <c r="D26" i="18"/>
  <c r="D26" i="19"/>
  <c r="D26" i="22"/>
  <c r="E26" i="22" s="1"/>
  <c r="H17" i="40"/>
  <c r="D26" i="21"/>
  <c r="E26" i="21" s="1"/>
  <c r="D26" i="20"/>
  <c r="E14" i="36"/>
  <c r="E23" i="33"/>
  <c r="E11" i="29"/>
  <c r="E14" i="26"/>
  <c r="E30" i="19"/>
  <c r="E23" i="17"/>
  <c r="E31" i="10"/>
  <c r="E25" i="9"/>
  <c r="E32" i="8"/>
  <c r="D16" i="7"/>
  <c r="E16" i="7" s="1"/>
  <c r="C8" i="36"/>
  <c r="D16" i="36" s="1"/>
  <c r="E16" i="36" s="1"/>
  <c r="C8" i="35"/>
  <c r="D16" i="35" s="1"/>
  <c r="E16" i="35" s="1"/>
  <c r="C8" i="34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/>
  <c r="E16" i="13"/>
  <c r="C8" i="12"/>
  <c r="D16" i="12" s="1"/>
  <c r="E16" i="12" s="1"/>
  <c r="C8" i="11"/>
  <c r="D16" i="11"/>
  <c r="E16" i="11" s="1"/>
  <c r="C8" i="10"/>
  <c r="D16" i="10"/>
  <c r="E16" i="10" s="1"/>
  <c r="D10" i="14"/>
  <c r="E10" i="14"/>
  <c r="D21" i="7"/>
  <c r="E21" i="7"/>
  <c r="E25" i="7"/>
  <c r="D26" i="9"/>
  <c r="E26" i="9" s="1"/>
  <c r="C8" i="9"/>
  <c r="D16" i="9"/>
  <c r="E16" i="9"/>
  <c r="D26" i="8"/>
  <c r="E26" i="8" s="1"/>
  <c r="C8" i="8"/>
  <c r="D16" i="8" s="1"/>
  <c r="E16" i="8" s="1"/>
  <c r="D26" i="7"/>
  <c r="E26" i="7" s="1"/>
  <c r="D26" i="23"/>
  <c r="E26" i="23"/>
  <c r="D26" i="36"/>
  <c r="E26" i="36" s="1"/>
  <c r="D26" i="35"/>
  <c r="E26" i="35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/>
  <c r="D26" i="24"/>
  <c r="E26" i="24" s="1"/>
  <c r="D24" i="7"/>
  <c r="E24" i="7"/>
  <c r="D32" i="36"/>
  <c r="E32" i="36"/>
  <c r="D31" i="36"/>
  <c r="E31" i="36"/>
  <c r="D30" i="36"/>
  <c r="E30" i="36"/>
  <c r="D29" i="36"/>
  <c r="E29" i="36"/>
  <c r="D28" i="36"/>
  <c r="E28" i="36"/>
  <c r="E27" i="36"/>
  <c r="D25" i="36"/>
  <c r="E25" i="36"/>
  <c r="D24" i="36"/>
  <c r="E24" i="36"/>
  <c r="D23" i="36"/>
  <c r="E23" i="36"/>
  <c r="D21" i="36"/>
  <c r="E21" i="36" s="1"/>
  <c r="D20" i="36"/>
  <c r="E20" i="36"/>
  <c r="D19" i="36"/>
  <c r="E19" i="36"/>
  <c r="D18" i="36"/>
  <c r="E18" i="36"/>
  <c r="D15" i="36"/>
  <c r="E15" i="36"/>
  <c r="D14" i="36"/>
  <c r="D13" i="36"/>
  <c r="E13" i="36"/>
  <c r="D12" i="36"/>
  <c r="E12" i="36"/>
  <c r="D11" i="36"/>
  <c r="E11" i="36"/>
  <c r="D10" i="36"/>
  <c r="E10" i="36"/>
  <c r="D32" i="35"/>
  <c r="E32" i="35"/>
  <c r="D31" i="35"/>
  <c r="E31" i="35"/>
  <c r="D30" i="35"/>
  <c r="E30" i="35"/>
  <c r="D29" i="35"/>
  <c r="E29" i="35"/>
  <c r="D28" i="35"/>
  <c r="E28" i="35"/>
  <c r="D25" i="35"/>
  <c r="E25" i="35"/>
  <c r="D24" i="35"/>
  <c r="E24" i="35"/>
  <c r="D23" i="35"/>
  <c r="E23" i="35"/>
  <c r="D21" i="35"/>
  <c r="E21" i="35" s="1"/>
  <c r="D20" i="35"/>
  <c r="E20" i="35"/>
  <c r="D19" i="35"/>
  <c r="E19" i="35"/>
  <c r="D18" i="35"/>
  <c r="E18" i="35"/>
  <c r="D15" i="35"/>
  <c r="E15" i="35"/>
  <c r="D14" i="35"/>
  <c r="E14" i="35"/>
  <c r="D13" i="35"/>
  <c r="E13" i="35"/>
  <c r="D12" i="35"/>
  <c r="E12" i="35"/>
  <c r="D11" i="35"/>
  <c r="E11" i="35"/>
  <c r="D10" i="35"/>
  <c r="E10" i="35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E26" i="20"/>
  <c r="D25" i="20"/>
  <c r="E25" i="20"/>
  <c r="D24" i="20"/>
  <c r="E24" i="20"/>
  <c r="D23" i="20"/>
  <c r="E23" i="20"/>
  <c r="D21" i="20"/>
  <c r="E21" i="20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E26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 s="1"/>
  <c r="E26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E26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E26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E26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D25" i="11"/>
  <c r="E25" i="11"/>
  <c r="D24" i="11"/>
  <c r="E24" i="11"/>
  <c r="D23" i="11"/>
  <c r="E23" i="11"/>
  <c r="D21" i="11"/>
  <c r="E21" i="11" s="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E26" i="10"/>
  <c r="D25" i="10"/>
  <c r="E25" i="10"/>
  <c r="D24" i="10"/>
  <c r="E24" i="10"/>
  <c r="D23" i="10"/>
  <c r="E23" i="10"/>
  <c r="D21" i="10"/>
  <c r="E21" i="10" s="1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G37" i="40" l="1"/>
  <c r="G31" i="40"/>
  <c r="G29" i="40"/>
  <c r="Q20" i="40"/>
  <c r="H20" i="40"/>
  <c r="H19" i="40"/>
  <c r="Q19" i="40"/>
  <c r="G18" i="40"/>
  <c r="Q18" i="40"/>
  <c r="H18" i="40"/>
  <c r="H16" i="40"/>
  <c r="Q16" i="40"/>
  <c r="Q15" i="40"/>
  <c r="H15" i="40"/>
  <c r="G14" i="40"/>
  <c r="H14" i="40"/>
  <c r="Q14" i="40"/>
  <c r="H13" i="40"/>
  <c r="Q12" i="40"/>
  <c r="H12" i="40"/>
  <c r="H11" i="40"/>
  <c r="L12" i="40"/>
  <c r="L13" i="40" s="1"/>
  <c r="G41" i="40"/>
  <c r="H41" i="40" s="1"/>
  <c r="G39" i="40"/>
  <c r="H39" i="40" s="1"/>
  <c r="H37" i="40"/>
  <c r="G34" i="40"/>
  <c r="G33" i="40"/>
  <c r="H31" i="40"/>
  <c r="H30" i="40"/>
  <c r="H29" i="40"/>
  <c r="H28" i="40"/>
  <c r="G27" i="40"/>
  <c r="H27" i="40" s="1"/>
  <c r="G26" i="40"/>
  <c r="H26" i="40" s="1"/>
  <c r="G25" i="40"/>
  <c r="H24" i="40"/>
  <c r="H23" i="40"/>
  <c r="Q21" i="40"/>
  <c r="H21" i="40"/>
  <c r="G22" i="40"/>
  <c r="G40" i="40"/>
  <c r="G38" i="40"/>
  <c r="G36" i="40"/>
  <c r="H35" i="40"/>
  <c r="G32" i="40"/>
  <c r="H40" i="40" l="1"/>
  <c r="H38" i="40"/>
  <c r="H36" i="40"/>
  <c r="H34" i="40"/>
  <c r="H33" i="40"/>
  <c r="H32" i="40"/>
  <c r="L30" i="40"/>
  <c r="L31" i="40" s="1"/>
  <c r="H25" i="40"/>
  <c r="L24" i="40"/>
  <c r="L25" i="40" s="1"/>
  <c r="H22" i="40"/>
  <c r="L18" i="40"/>
  <c r="L19" i="40" s="1"/>
  <c r="L36" i="40"/>
  <c r="L37" i="40" s="1"/>
  <c r="Q46" i="40" l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<sst xmlns="http://schemas.openxmlformats.org/spreadsheetml/2006/main" count="742" uniqueCount="43">
  <si>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</si>
  <si>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</si>
  <si>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</si>
  <si>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</si>
  <si>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</si>
  <si>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</si>
  <si>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</si>
  <si>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</si>
  <si>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</si>
  <si>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</si>
  <si>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</si>
  <si>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</si>
  <si>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</si>
  <si>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</si>
  <si>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</si>
  <si>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</si>
  <si>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</si>
  <si>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</si>
  <si>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</si>
  <si>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</si>
  <si>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</si>
  <si>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</si>
  <si>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 con avance</t>
  </si>
  <si>
    <t>Diferencia</t>
  </si>
  <si>
    <t>m3  --&gt;</t>
  </si>
  <si>
    <t>l/s  --&gt;</t>
  </si>
  <si>
    <t>Meta</t>
  </si>
  <si>
    <t>Q Intantaneo</t>
  </si>
  <si>
    <t>&lt;-- Real mes finalizado</t>
  </si>
  <si>
    <t>Control parcial semanal</t>
  </si>
  <si>
    <t>Aporte  1 al 6 de Enero</t>
  </si>
  <si>
    <t>Aporte  7 al 12 de Enero</t>
  </si>
  <si>
    <t>Aporte  13 al 18 de Enero</t>
  </si>
  <si>
    <t>Aporte  19 al 24 de Enero</t>
  </si>
  <si>
    <t>Aporte  25 al 31 de Enero</t>
  </si>
  <si>
    <t xml:space="preserve">13:00 a 14:00hrs se realiza limpiesa de medidores y filtros </t>
  </si>
  <si>
    <t xml:space="preserve">12:00 a 13:00hrs se realiza limpiesa de medidores y filtros </t>
  </si>
  <si>
    <t>Tabla N° 2</t>
  </si>
  <si>
    <t>Control avance diario con proyección mensual.</t>
  </si>
  <si>
    <t>Real V/S Proyección</t>
  </si>
  <si>
    <t>1,168.509</t>
  </si>
  <si>
    <t>1,171.987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</si>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</sst>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340A]d&quot; de &quot;mmmm&quot; de &quot;yyyy;@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ont="1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3" fontId="0" fillId="2" borderId="0" xfId="0" applyNumberFormat="1" applyFill="1"/>
    <xf numFmtId="3" fontId="1" fillId="3" borderId="13" xfId="0" applyNumberFormat="1" applyFont="1" applyFill="1" applyBorder="1" applyAlignment="1" applyProtection="1">
      <alignment horizontal="center" vertical="center"/>
    </xf>
    <xf numFmtId="0" fontId="1" fillId="0" borderId="55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Font="1" applyBorder="1" applyAlignment="1" applyProtection="1">
      <alignment horizontal="center" vertical="center"/>
      <protection locked="0"/>
    </xf>
    <xf numFmtId="0" fontId="1" fillId="3" borderId="54" xfId="0" applyNumberFormat="1" applyFont="1" applyFill="1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11" fillId="5" borderId="61" xfId="0" applyNumberFormat="1" applyFont="1" applyFill="1" applyBorder="1" applyAlignment="1">
      <alignment horizontal="center"/>
    </xf>
    <xf numFmtId="3" fontId="11" fillId="5" borderId="62" xfId="0" applyNumberFormat="1" applyFont="1" applyFill="1" applyBorder="1" applyAlignment="1">
      <alignment horizontal="center"/>
    </xf>
    <xf numFmtId="4" fontId="11" fillId="5" borderId="60" xfId="0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56" xfId="0" applyNumberFormat="1" applyFont="1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9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" fontId="0" fillId="2" borderId="0" xfId="0" applyNumberFormat="1" applyFill="1"/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AB3C360-BDFD-4198-A811-E393E73F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B26" zoomScale="90" zoomScaleNormal="90" workbookViewId="0">
      <selection activeCell="J44" sqref="J44"/>
    </sheetView>
  </sheetViews>
  <sheetFormatPr baseColWidth="10" defaultRowHeight="14.5" x14ac:dyDescent="0.35"/>
  <cols>
    <col min="6" max="6" width="12.1796875" customWidth="1"/>
    <col min="8" max="8" width="8.81640625" customWidth="1"/>
    <col min="9" max="10" width="8" customWidth="1"/>
    <col min="11" max="11" width="5.26953125" customWidth="1"/>
  </cols>
  <sheetData>
    <row r="1" spans="1:23" x14ac:dyDescent="0.3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x14ac:dyDescent="0.35">
      <c r="A3" s="57"/>
      <c r="B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x14ac:dyDescent="0.35">
      <c r="A4" s="57"/>
      <c r="B4" s="57"/>
      <c r="C4" s="71" t="s">
        <v>20</v>
      </c>
      <c r="D4" s="57"/>
      <c r="E4" s="57"/>
      <c r="F4" s="57"/>
      <c r="G4" s="57"/>
      <c r="H4" s="57"/>
      <c r="I4" s="57"/>
      <c r="J4" s="57"/>
      <c r="K4" s="57"/>
      <c r="L4" s="74"/>
      <c r="M4" s="76"/>
      <c r="N4" s="76"/>
      <c r="O4" s="74" t="s">
        <v>37</v>
      </c>
      <c r="P4" s="76"/>
      <c r="Q4" s="76"/>
      <c r="R4" s="76"/>
      <c r="S4" s="57"/>
      <c r="T4" s="57"/>
      <c r="U4" s="57"/>
      <c r="V4" s="57"/>
      <c r="W4" s="57"/>
    </row>
    <row r="5" spans="1:23" x14ac:dyDescent="0.35">
      <c r="A5" s="57"/>
      <c r="B5" s="57"/>
      <c r="C5" s="71" t="s">
        <v>19</v>
      </c>
      <c r="D5" s="71"/>
      <c r="E5" s="71"/>
      <c r="F5" s="71"/>
      <c r="G5" s="71"/>
      <c r="H5" s="71"/>
      <c r="I5" s="57"/>
      <c r="J5" s="57"/>
      <c r="K5" s="57"/>
      <c r="L5" s="74"/>
      <c r="M5" s="76"/>
      <c r="N5" s="76"/>
      <c r="O5" s="71" t="s">
        <v>38</v>
      </c>
      <c r="P5" s="76"/>
      <c r="Q5" s="76"/>
      <c r="R5" s="76"/>
      <c r="S5" s="57"/>
      <c r="T5" s="57"/>
      <c r="U5" s="57"/>
      <c r="V5" s="57"/>
      <c r="W5" s="57"/>
    </row>
    <row r="6" spans="1:23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76"/>
      <c r="M6" s="76"/>
      <c r="N6" s="76"/>
      <c r="O6" s="57"/>
      <c r="P6" s="57"/>
      <c r="Q6" s="57"/>
      <c r="S6" s="57"/>
      <c r="T6" s="57"/>
      <c r="U6" s="57"/>
      <c r="V6" s="57"/>
      <c r="W6" s="57"/>
    </row>
    <row r="7" spans="1:23" x14ac:dyDescent="0.3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76"/>
      <c r="M7" s="76"/>
      <c r="N7" s="76"/>
      <c r="O7" s="76"/>
      <c r="P7" s="76"/>
      <c r="Q7" s="76"/>
      <c r="R7" s="76"/>
      <c r="S7" s="57"/>
      <c r="T7" s="57"/>
      <c r="U7" s="57"/>
      <c r="V7" s="57"/>
      <c r="W7" s="57"/>
    </row>
    <row r="8" spans="1:23" x14ac:dyDescent="0.35">
      <c r="A8" s="57"/>
      <c r="B8" s="57"/>
      <c r="C8" s="116" t="s">
        <v>12</v>
      </c>
      <c r="D8" s="116" t="s">
        <v>1</v>
      </c>
      <c r="E8" s="58" t="s">
        <v>8</v>
      </c>
      <c r="F8" s="116" t="s">
        <v>13</v>
      </c>
      <c r="G8" s="120" t="s">
        <v>14</v>
      </c>
      <c r="H8" s="121"/>
      <c r="I8" s="57"/>
      <c r="J8" s="57"/>
      <c r="K8" s="71" t="s">
        <v>29</v>
      </c>
      <c r="L8" s="77"/>
      <c r="M8" s="77"/>
      <c r="N8" s="77"/>
      <c r="O8" s="118" t="s">
        <v>27</v>
      </c>
      <c r="P8" s="116" t="s">
        <v>26</v>
      </c>
      <c r="Q8" s="118" t="s">
        <v>22</v>
      </c>
      <c r="R8" s="76"/>
      <c r="S8" s="57"/>
      <c r="T8" s="57"/>
      <c r="U8" s="57"/>
      <c r="V8" s="57"/>
      <c r="W8" s="57"/>
    </row>
    <row r="9" spans="1:23" x14ac:dyDescent="0.35">
      <c r="A9" s="57"/>
      <c r="B9" s="57"/>
      <c r="C9" s="117"/>
      <c r="D9" s="117"/>
      <c r="E9" s="97" t="s">
        <v>18</v>
      </c>
      <c r="F9" s="117"/>
      <c r="G9" s="122"/>
      <c r="H9" s="123"/>
      <c r="I9" s="57"/>
      <c r="J9" s="57"/>
      <c r="K9" s="57"/>
      <c r="L9" s="77"/>
      <c r="M9" s="77"/>
      <c r="N9" s="77"/>
      <c r="O9" s="119"/>
      <c r="P9" s="117"/>
      <c r="Q9" s="119"/>
      <c r="R9" s="76"/>
      <c r="S9" s="57"/>
      <c r="T9" s="57"/>
      <c r="U9" s="57"/>
      <c r="V9" s="57"/>
      <c r="W9" s="57"/>
    </row>
    <row r="10" spans="1:23" x14ac:dyDescent="0.35">
      <c r="A10" s="57"/>
      <c r="B10" s="57"/>
      <c r="C10" s="58">
        <v>0</v>
      </c>
      <c r="D10" s="94">
        <v>44561</v>
      </c>
      <c r="E10" s="95">
        <v>0.33333333333333331</v>
      </c>
      <c r="F10" s="96">
        <v>1089395</v>
      </c>
      <c r="G10" s="82" t="s">
        <v>17</v>
      </c>
      <c r="H10" s="82" t="s">
        <v>11</v>
      </c>
      <c r="I10" s="57"/>
      <c r="J10" s="57"/>
      <c r="K10" s="57"/>
      <c r="L10" s="77"/>
      <c r="M10" s="77"/>
      <c r="N10" s="77"/>
      <c r="O10" s="92" t="s">
        <v>11</v>
      </c>
      <c r="P10" s="58" t="s">
        <v>17</v>
      </c>
      <c r="Q10" s="92" t="s">
        <v>17</v>
      </c>
      <c r="R10" s="76"/>
      <c r="S10" s="57"/>
      <c r="T10" s="57"/>
      <c r="U10" s="57"/>
      <c r="V10" s="57"/>
      <c r="W10" s="57"/>
    </row>
    <row r="11" spans="1:23" x14ac:dyDescent="0.35">
      <c r="A11" s="57"/>
      <c r="B11" s="57"/>
      <c r="C11" s="59">
        <v>1</v>
      </c>
      <c r="D11" s="60">
        <v>44562</v>
      </c>
      <c r="E11" s="72">
        <v>0.33333333333333331</v>
      </c>
      <c r="F11" s="61">
        <f>'Día 1'!C16</f>
        <v>1092619</v>
      </c>
      <c r="G11" s="61">
        <f>F11-F10</f>
        <v>3224</v>
      </c>
      <c r="H11" s="62">
        <f>G11*1000/24/60/60</f>
        <v>37.314814814814817</v>
      </c>
      <c r="I11" s="156"/>
      <c r="J11" s="156"/>
      <c r="K11" s="113" t="s">
        <v>30</v>
      </c>
      <c r="L11" s="114"/>
      <c r="M11" s="115"/>
      <c r="O11" s="61">
        <v>30</v>
      </c>
      <c r="P11" s="61">
        <f>O11*60*60*24/1000</f>
        <v>2592</v>
      </c>
      <c r="Q11" s="61">
        <f>G11</f>
        <v>3224</v>
      </c>
      <c r="R11" s="76"/>
      <c r="S11" s="57"/>
      <c r="T11" s="57"/>
      <c r="U11" s="57"/>
      <c r="V11" s="57"/>
      <c r="W11" s="57"/>
    </row>
    <row r="12" spans="1:23" x14ac:dyDescent="0.35">
      <c r="A12" s="57"/>
      <c r="B12" s="57"/>
      <c r="C12" s="59">
        <v>2</v>
      </c>
      <c r="D12" s="60">
        <v>44563</v>
      </c>
      <c r="E12" s="72">
        <v>0.33333333333333331</v>
      </c>
      <c r="F12" s="61">
        <f>'Día 2'!C16</f>
        <v>1095803</v>
      </c>
      <c r="G12" s="61">
        <f>F12-F11</f>
        <v>3184</v>
      </c>
      <c r="H12" s="62">
        <f>G12*1000/24/60/60</f>
        <v>36.851851851851848</v>
      </c>
      <c r="I12" s="156"/>
      <c r="J12" s="156"/>
      <c r="K12" s="73"/>
      <c r="L12" s="81">
        <f>SUM(G11:G16)</f>
        <v>18223</v>
      </c>
      <c r="M12" s="83" t="s">
        <v>17</v>
      </c>
      <c r="N12" s="80"/>
      <c r="O12" s="61">
        <v>30</v>
      </c>
      <c r="P12" s="61">
        <f t="shared" ref="P12:P40" si="0">O12*60*60*24/1000</f>
        <v>2592</v>
      </c>
      <c r="Q12" s="61">
        <f>G12</f>
        <v>3184</v>
      </c>
      <c r="R12" s="76"/>
      <c r="S12" s="57"/>
      <c r="T12" s="57"/>
      <c r="U12" s="57"/>
      <c r="V12" s="57"/>
      <c r="W12" s="57"/>
    </row>
    <row r="13" spans="1:23" x14ac:dyDescent="0.35">
      <c r="A13" s="57"/>
      <c r="B13" s="57"/>
      <c r="C13" s="59">
        <v>3</v>
      </c>
      <c r="D13" s="60">
        <v>44564</v>
      </c>
      <c r="E13" s="72">
        <v>0.33333333333333331</v>
      </c>
      <c r="F13" s="61">
        <f>'Día 3'!C16</f>
        <v>1098787</v>
      </c>
      <c r="G13" s="61">
        <f t="shared" ref="G13:G40" si="1">F13-F12</f>
        <v>2984</v>
      </c>
      <c r="H13" s="62">
        <f t="shared" ref="H13:H40" si="2">G13*1000/24/60/60</f>
        <v>34.537037037037038</v>
      </c>
      <c r="I13" s="156"/>
      <c r="J13" s="156"/>
      <c r="K13" s="73"/>
      <c r="L13" s="86">
        <f>L12*1000/6/24/60/60</f>
        <v>35.152391975308646</v>
      </c>
      <c r="M13" s="86" t="s">
        <v>11</v>
      </c>
      <c r="N13" s="80"/>
      <c r="O13" s="61">
        <v>30</v>
      </c>
      <c r="P13" s="61">
        <f t="shared" si="0"/>
        <v>2592</v>
      </c>
      <c r="Q13" s="61">
        <f t="shared" ref="Q13:Q41" si="3">G13</f>
        <v>2984</v>
      </c>
      <c r="R13" s="76"/>
      <c r="S13" s="57"/>
      <c r="T13" s="57"/>
      <c r="U13" s="57"/>
      <c r="V13" s="57"/>
      <c r="W13" s="57"/>
    </row>
    <row r="14" spans="1:23" x14ac:dyDescent="0.35">
      <c r="A14" s="57"/>
      <c r="B14" s="57"/>
      <c r="C14" s="59">
        <v>4</v>
      </c>
      <c r="D14" s="60">
        <v>44565</v>
      </c>
      <c r="E14" s="72">
        <v>0.33333333333333331</v>
      </c>
      <c r="F14" s="61">
        <f>'Día 4'!C16</f>
        <v>1101755</v>
      </c>
      <c r="G14" s="61">
        <f t="shared" si="1"/>
        <v>2968</v>
      </c>
      <c r="H14" s="62">
        <f t="shared" si="2"/>
        <v>34.351851851851855</v>
      </c>
      <c r="I14" s="156"/>
      <c r="J14" s="156"/>
      <c r="K14" s="75"/>
      <c r="L14" s="84"/>
      <c r="M14" s="85"/>
      <c r="N14" s="80"/>
      <c r="O14" s="61">
        <v>30</v>
      </c>
      <c r="P14" s="61">
        <f t="shared" si="0"/>
        <v>2592</v>
      </c>
      <c r="Q14" s="61">
        <f t="shared" si="3"/>
        <v>2968</v>
      </c>
      <c r="R14" s="76"/>
      <c r="S14" s="57"/>
      <c r="T14" s="57"/>
      <c r="U14" s="57"/>
      <c r="V14" s="57"/>
      <c r="W14" s="57"/>
    </row>
    <row r="15" spans="1:23" x14ac:dyDescent="0.35">
      <c r="A15" s="57"/>
      <c r="B15" s="57"/>
      <c r="C15" s="59">
        <v>5</v>
      </c>
      <c r="D15" s="60">
        <v>44566</v>
      </c>
      <c r="E15" s="72">
        <v>0.33333333333333331</v>
      </c>
      <c r="F15" s="61">
        <f>'Día 5'!C16</f>
        <v>1104710</v>
      </c>
      <c r="G15" s="61">
        <f t="shared" si="1"/>
        <v>2955</v>
      </c>
      <c r="H15" s="62">
        <f t="shared" si="2"/>
        <v>34.201388888888893</v>
      </c>
      <c r="I15" s="156"/>
      <c r="J15" s="156"/>
      <c r="K15" s="57"/>
      <c r="L15" s="81"/>
      <c r="M15" s="79"/>
      <c r="N15" s="80"/>
      <c r="O15" s="61">
        <v>30</v>
      </c>
      <c r="P15" s="61">
        <f t="shared" si="0"/>
        <v>2592</v>
      </c>
      <c r="Q15" s="61">
        <f t="shared" si="3"/>
        <v>2955</v>
      </c>
      <c r="R15" s="76"/>
      <c r="S15" s="57"/>
      <c r="T15" s="57"/>
      <c r="U15" s="57"/>
      <c r="V15" s="57"/>
      <c r="W15" s="57"/>
    </row>
    <row r="16" spans="1:23" x14ac:dyDescent="0.35">
      <c r="A16" s="57"/>
      <c r="B16" s="57"/>
      <c r="C16" s="59">
        <v>6</v>
      </c>
      <c r="D16" s="60">
        <v>44567</v>
      </c>
      <c r="E16" s="72">
        <v>0.33333333333333331</v>
      </c>
      <c r="F16" s="61">
        <f>'DÍa 6'!C16</f>
        <v>1107618</v>
      </c>
      <c r="G16" s="61">
        <f t="shared" si="1"/>
        <v>2908</v>
      </c>
      <c r="H16" s="62">
        <f t="shared" si="2"/>
        <v>33.657407407407412</v>
      </c>
      <c r="I16" s="156"/>
      <c r="J16" s="156"/>
      <c r="K16" s="57"/>
      <c r="L16" s="81"/>
      <c r="M16" s="79"/>
      <c r="N16" s="80"/>
      <c r="O16" s="61">
        <v>30</v>
      </c>
      <c r="P16" s="61">
        <f t="shared" si="0"/>
        <v>2592</v>
      </c>
      <c r="Q16" s="61">
        <f t="shared" si="3"/>
        <v>2908</v>
      </c>
      <c r="R16" s="76"/>
      <c r="S16" s="57"/>
      <c r="T16" s="57"/>
      <c r="U16" s="57"/>
      <c r="V16" s="57"/>
      <c r="W16" s="57"/>
    </row>
    <row r="17" spans="1:23" x14ac:dyDescent="0.35">
      <c r="A17" s="57"/>
      <c r="B17" s="57"/>
      <c r="C17" s="59">
        <v>7</v>
      </c>
      <c r="D17" s="60">
        <v>44568</v>
      </c>
      <c r="E17" s="72">
        <v>0.33333333333333331</v>
      </c>
      <c r="F17" s="61">
        <f>'Día 7'!C16</f>
        <v>1111375</v>
      </c>
      <c r="G17" s="61">
        <f t="shared" si="1"/>
        <v>3757</v>
      </c>
      <c r="H17" s="62">
        <f t="shared" si="2"/>
        <v>43.483796296296298</v>
      </c>
      <c r="I17" s="156"/>
      <c r="J17" s="156"/>
      <c r="K17" s="113" t="s">
        <v>31</v>
      </c>
      <c r="L17" s="114"/>
      <c r="M17" s="115"/>
      <c r="N17" s="80"/>
      <c r="O17" s="61">
        <v>30</v>
      </c>
      <c r="P17" s="61">
        <f t="shared" si="0"/>
        <v>2592</v>
      </c>
      <c r="Q17" s="61">
        <f t="shared" si="3"/>
        <v>3757</v>
      </c>
      <c r="R17" s="76"/>
      <c r="S17" s="57"/>
      <c r="T17" s="57"/>
      <c r="U17" s="57"/>
      <c r="V17" s="57"/>
      <c r="W17" s="57"/>
    </row>
    <row r="18" spans="1:23" x14ac:dyDescent="0.35">
      <c r="A18" s="57"/>
      <c r="B18" s="57"/>
      <c r="C18" s="59">
        <v>8</v>
      </c>
      <c r="D18" s="60">
        <v>44569</v>
      </c>
      <c r="E18" s="72">
        <v>0.33333333333333331</v>
      </c>
      <c r="F18" s="61">
        <f>'Día 8'!C16</f>
        <v>1115242</v>
      </c>
      <c r="G18" s="61">
        <f t="shared" si="1"/>
        <v>3867</v>
      </c>
      <c r="H18" s="62">
        <f t="shared" si="2"/>
        <v>44.756944444444443</v>
      </c>
      <c r="I18" s="156"/>
      <c r="J18" s="156"/>
      <c r="K18" s="73"/>
      <c r="L18" s="81">
        <f>SUM(G17:G22)</f>
        <v>21147</v>
      </c>
      <c r="M18" s="83" t="s">
        <v>17</v>
      </c>
      <c r="N18" s="80"/>
      <c r="O18" s="61">
        <v>30</v>
      </c>
      <c r="P18" s="61">
        <f t="shared" si="0"/>
        <v>2592</v>
      </c>
      <c r="Q18" s="61">
        <f t="shared" si="3"/>
        <v>3867</v>
      </c>
      <c r="R18" s="76"/>
      <c r="S18" s="57"/>
      <c r="T18" s="57"/>
      <c r="U18" s="57"/>
      <c r="V18" s="57"/>
      <c r="W18" s="57"/>
    </row>
    <row r="19" spans="1:23" x14ac:dyDescent="0.35">
      <c r="A19" s="57"/>
      <c r="B19" s="57"/>
      <c r="C19" s="59">
        <v>9</v>
      </c>
      <c r="D19" s="60">
        <v>44570</v>
      </c>
      <c r="E19" s="72">
        <v>0.33333333333333331</v>
      </c>
      <c r="F19" s="61">
        <f>'Día 9'!C16</f>
        <v>1118833</v>
      </c>
      <c r="G19" s="61">
        <f t="shared" si="1"/>
        <v>3591</v>
      </c>
      <c r="H19" s="62">
        <f t="shared" si="2"/>
        <v>41.5625</v>
      </c>
      <c r="I19" s="156"/>
      <c r="J19" s="156"/>
      <c r="K19" s="73"/>
      <c r="L19" s="86">
        <f>L18*1000/6/24/60/60</f>
        <v>40.792824074074069</v>
      </c>
      <c r="M19" s="86" t="s">
        <v>11</v>
      </c>
      <c r="N19" s="80"/>
      <c r="O19" s="61">
        <v>30</v>
      </c>
      <c r="P19" s="61">
        <f t="shared" si="0"/>
        <v>2592</v>
      </c>
      <c r="Q19" s="61">
        <f t="shared" si="3"/>
        <v>3591</v>
      </c>
      <c r="R19" s="76"/>
      <c r="S19" s="57"/>
      <c r="T19" s="57"/>
      <c r="U19" s="57"/>
      <c r="V19" s="57"/>
      <c r="W19" s="57"/>
    </row>
    <row r="20" spans="1:23" x14ac:dyDescent="0.35">
      <c r="A20" s="57"/>
      <c r="B20" s="57"/>
      <c r="C20" s="59">
        <v>10</v>
      </c>
      <c r="D20" s="60">
        <v>44571</v>
      </c>
      <c r="E20" s="72">
        <v>0.33333333333333331</v>
      </c>
      <c r="F20" s="61">
        <f>'Día 10'!C16</f>
        <v>1122395</v>
      </c>
      <c r="G20" s="61">
        <f t="shared" si="1"/>
        <v>3562</v>
      </c>
      <c r="H20" s="62">
        <f t="shared" si="2"/>
        <v>41.226851851851848</v>
      </c>
      <c r="I20" s="156"/>
      <c r="J20" s="156"/>
      <c r="K20" s="75"/>
      <c r="L20" s="84"/>
      <c r="M20" s="85"/>
      <c r="N20" s="80"/>
      <c r="O20" s="61">
        <v>30</v>
      </c>
      <c r="P20" s="61">
        <f t="shared" si="0"/>
        <v>2592</v>
      </c>
      <c r="Q20" s="61">
        <f t="shared" si="3"/>
        <v>3562</v>
      </c>
      <c r="R20" s="76"/>
      <c r="S20" s="57"/>
      <c r="T20" s="57"/>
      <c r="U20" s="57"/>
      <c r="V20" s="57"/>
      <c r="W20" s="57"/>
    </row>
    <row r="21" spans="1:23" x14ac:dyDescent="0.35">
      <c r="A21" s="57"/>
      <c r="B21" s="57"/>
      <c r="C21" s="59">
        <v>11</v>
      </c>
      <c r="D21" s="60">
        <v>44572</v>
      </c>
      <c r="E21" s="72">
        <v>0.33333333333333331</v>
      </c>
      <c r="F21" s="61">
        <f>'Día 11'!C16</f>
        <v>1125975</v>
      </c>
      <c r="G21" s="61">
        <f t="shared" si="1"/>
        <v>3580</v>
      </c>
      <c r="H21" s="62">
        <f t="shared" si="2"/>
        <v>41.435185185185183</v>
      </c>
      <c r="I21" s="156"/>
      <c r="J21" s="156"/>
      <c r="K21" s="57"/>
      <c r="L21" s="78"/>
      <c r="M21" s="79"/>
      <c r="N21" s="80"/>
      <c r="O21" s="61">
        <v>30</v>
      </c>
      <c r="P21" s="61">
        <f t="shared" si="0"/>
        <v>2592</v>
      </c>
      <c r="Q21" s="61">
        <f t="shared" si="3"/>
        <v>3580</v>
      </c>
      <c r="R21" s="76"/>
      <c r="S21" s="57"/>
      <c r="T21" s="57"/>
      <c r="U21" s="57"/>
      <c r="V21" s="57"/>
      <c r="W21" s="57"/>
    </row>
    <row r="22" spans="1:23" x14ac:dyDescent="0.35">
      <c r="A22" s="57"/>
      <c r="B22" s="57"/>
      <c r="C22" s="59">
        <v>12</v>
      </c>
      <c r="D22" s="60">
        <v>44573</v>
      </c>
      <c r="E22" s="72">
        <v>0.33333333333333331</v>
      </c>
      <c r="F22" s="61">
        <f>'Día 12'!C16</f>
        <v>1128765</v>
      </c>
      <c r="G22" s="61">
        <f t="shared" si="1"/>
        <v>2790</v>
      </c>
      <c r="H22" s="62">
        <f t="shared" si="2"/>
        <v>32.291666666666664</v>
      </c>
      <c r="I22" s="156"/>
      <c r="J22" s="156"/>
      <c r="K22" s="57"/>
      <c r="L22" s="78"/>
      <c r="M22" s="79"/>
      <c r="N22" s="80"/>
      <c r="O22" s="61">
        <v>30</v>
      </c>
      <c r="P22" s="61">
        <f t="shared" si="0"/>
        <v>2592</v>
      </c>
      <c r="Q22" s="61">
        <f t="shared" si="3"/>
        <v>2790</v>
      </c>
      <c r="R22" s="76"/>
      <c r="S22" s="57"/>
      <c r="T22" s="57"/>
      <c r="U22" s="57"/>
      <c r="V22" s="57"/>
      <c r="W22" s="57"/>
    </row>
    <row r="23" spans="1:23" x14ac:dyDescent="0.35">
      <c r="A23" s="57"/>
      <c r="B23" s="57"/>
      <c r="C23" s="59">
        <v>13</v>
      </c>
      <c r="D23" s="60">
        <v>44574</v>
      </c>
      <c r="E23" s="72">
        <v>0.33333333333333331</v>
      </c>
      <c r="F23" s="61">
        <f>'Día 13'!C16</f>
        <v>1131903</v>
      </c>
      <c r="G23" s="61">
        <f t="shared" si="1"/>
        <v>3138</v>
      </c>
      <c r="H23" s="62">
        <f t="shared" si="2"/>
        <v>36.319444444444443</v>
      </c>
      <c r="I23" s="156"/>
      <c r="J23" s="156"/>
      <c r="K23" s="113" t="s">
        <v>32</v>
      </c>
      <c r="L23" s="114"/>
      <c r="M23" s="115"/>
      <c r="N23" s="80"/>
      <c r="O23" s="61">
        <v>30</v>
      </c>
      <c r="P23" s="61">
        <f t="shared" si="0"/>
        <v>2592</v>
      </c>
      <c r="Q23" s="61">
        <f t="shared" si="3"/>
        <v>3138</v>
      </c>
      <c r="R23" s="76"/>
      <c r="S23" s="57"/>
      <c r="T23" s="57"/>
      <c r="U23" s="57"/>
      <c r="V23" s="57"/>
      <c r="W23" s="57"/>
    </row>
    <row r="24" spans="1:23" x14ac:dyDescent="0.35">
      <c r="A24" s="57"/>
      <c r="B24" s="57"/>
      <c r="C24" s="59">
        <v>14</v>
      </c>
      <c r="D24" s="60">
        <v>44575</v>
      </c>
      <c r="E24" s="72">
        <v>0.33333333333333331</v>
      </c>
      <c r="F24" s="61">
        <f>'Día 14'!C16</f>
        <v>1135508</v>
      </c>
      <c r="G24" s="61">
        <f t="shared" si="1"/>
        <v>3605</v>
      </c>
      <c r="H24" s="62">
        <f t="shared" si="2"/>
        <v>41.724537037037038</v>
      </c>
      <c r="I24" s="156"/>
      <c r="J24" s="156"/>
      <c r="K24" s="73"/>
      <c r="L24" s="81">
        <f>SUM(G23:G28)</f>
        <v>20507</v>
      </c>
      <c r="M24" s="83" t="s">
        <v>17</v>
      </c>
      <c r="N24" s="80"/>
      <c r="O24" s="61">
        <v>30</v>
      </c>
      <c r="P24" s="61">
        <f t="shared" si="0"/>
        <v>2592</v>
      </c>
      <c r="Q24" s="61">
        <f t="shared" si="3"/>
        <v>3605</v>
      </c>
      <c r="R24" s="76"/>
      <c r="S24" s="57"/>
      <c r="T24" s="57"/>
      <c r="U24" s="57"/>
      <c r="V24" s="57"/>
      <c r="W24" s="57"/>
    </row>
    <row r="25" spans="1:23" x14ac:dyDescent="0.35">
      <c r="A25" s="57"/>
      <c r="B25" s="57"/>
      <c r="C25" s="59">
        <v>15</v>
      </c>
      <c r="D25" s="60">
        <v>44576</v>
      </c>
      <c r="E25" s="72">
        <v>0.33333333333333331</v>
      </c>
      <c r="F25" s="61">
        <f>'Día 15'!C16</f>
        <v>1138024</v>
      </c>
      <c r="G25" s="61">
        <f t="shared" si="1"/>
        <v>2516</v>
      </c>
      <c r="H25" s="62">
        <f t="shared" si="2"/>
        <v>29.12037037037037</v>
      </c>
      <c r="I25" s="156"/>
      <c r="J25" s="156"/>
      <c r="K25" s="73"/>
      <c r="L25" s="86">
        <f>L24*1000/6/24/60/60</f>
        <v>39.558256172839506</v>
      </c>
      <c r="M25" s="86" t="s">
        <v>11</v>
      </c>
      <c r="N25" s="80"/>
      <c r="O25" s="61">
        <v>30</v>
      </c>
      <c r="P25" s="61">
        <f t="shared" si="0"/>
        <v>2592</v>
      </c>
      <c r="Q25" s="61">
        <f t="shared" si="3"/>
        <v>2516</v>
      </c>
      <c r="R25" s="76"/>
      <c r="S25" s="57"/>
      <c r="T25" s="57"/>
      <c r="U25" s="57"/>
      <c r="V25" s="57"/>
      <c r="W25" s="57"/>
    </row>
    <row r="26" spans="1:23" x14ac:dyDescent="0.35">
      <c r="A26" s="57"/>
      <c r="B26" s="57"/>
      <c r="C26" s="59">
        <v>16</v>
      </c>
      <c r="D26" s="60">
        <v>44577</v>
      </c>
      <c r="E26" s="72">
        <v>0.33333333333333331</v>
      </c>
      <c r="F26" s="61">
        <f>'Día 16'!C16</f>
        <v>1141694</v>
      </c>
      <c r="G26" s="61">
        <f t="shared" si="1"/>
        <v>3670</v>
      </c>
      <c r="H26" s="62">
        <f t="shared" si="2"/>
        <v>42.476851851851848</v>
      </c>
      <c r="I26" s="156"/>
      <c r="J26" s="156"/>
      <c r="K26" s="75"/>
      <c r="L26" s="84"/>
      <c r="M26" s="85"/>
      <c r="N26" s="80"/>
      <c r="O26" s="61">
        <v>30</v>
      </c>
      <c r="P26" s="61">
        <f t="shared" si="0"/>
        <v>2592</v>
      </c>
      <c r="Q26" s="61">
        <f t="shared" si="3"/>
        <v>3670</v>
      </c>
      <c r="R26" s="76"/>
      <c r="S26" s="57"/>
      <c r="T26" s="57"/>
      <c r="U26" s="57"/>
      <c r="V26" s="57"/>
      <c r="W26" s="57"/>
    </row>
    <row r="27" spans="1:23" x14ac:dyDescent="0.35">
      <c r="A27" s="57"/>
      <c r="B27" s="57"/>
      <c r="C27" s="59">
        <v>17</v>
      </c>
      <c r="D27" s="60">
        <v>44578</v>
      </c>
      <c r="E27" s="72">
        <v>0.33333333333333331</v>
      </c>
      <c r="F27" s="61">
        <f>'Día 17'!C16</f>
        <v>1145479</v>
      </c>
      <c r="G27" s="61">
        <f t="shared" si="1"/>
        <v>3785</v>
      </c>
      <c r="H27" s="62">
        <f t="shared" si="2"/>
        <v>43.807870370370367</v>
      </c>
      <c r="I27" s="156"/>
      <c r="J27" s="156"/>
      <c r="K27" s="57"/>
      <c r="L27" s="78"/>
      <c r="M27" s="79"/>
      <c r="N27" s="80"/>
      <c r="O27" s="61">
        <v>30</v>
      </c>
      <c r="P27" s="61">
        <f t="shared" si="0"/>
        <v>2592</v>
      </c>
      <c r="Q27" s="61">
        <f t="shared" si="3"/>
        <v>3785</v>
      </c>
      <c r="R27" s="76"/>
      <c r="S27" s="57"/>
      <c r="T27" s="57"/>
      <c r="U27" s="57"/>
      <c r="V27" s="57"/>
      <c r="W27" s="57"/>
    </row>
    <row r="28" spans="1:23" x14ac:dyDescent="0.35">
      <c r="A28" s="57"/>
      <c r="B28" s="57"/>
      <c r="C28" s="59">
        <v>18</v>
      </c>
      <c r="D28" s="60">
        <v>44579</v>
      </c>
      <c r="E28" s="72">
        <v>0.33333333333333331</v>
      </c>
      <c r="F28" s="61">
        <f>'Día 18'!C16</f>
        <v>1149272</v>
      </c>
      <c r="G28" s="61">
        <f t="shared" si="1"/>
        <v>3793</v>
      </c>
      <c r="H28" s="62">
        <f t="shared" si="2"/>
        <v>43.900462962962962</v>
      </c>
      <c r="I28" s="156"/>
      <c r="J28" s="156"/>
      <c r="K28" s="57"/>
      <c r="L28" s="78"/>
      <c r="M28" s="79"/>
      <c r="N28" s="80"/>
      <c r="O28" s="61">
        <v>30</v>
      </c>
      <c r="P28" s="61">
        <f t="shared" si="0"/>
        <v>2592</v>
      </c>
      <c r="Q28" s="61">
        <f t="shared" si="3"/>
        <v>3793</v>
      </c>
      <c r="R28" s="76"/>
      <c r="S28" s="57"/>
      <c r="T28" s="57"/>
      <c r="U28" s="57"/>
      <c r="V28" s="57"/>
      <c r="W28" s="57"/>
    </row>
    <row r="29" spans="1:23" x14ac:dyDescent="0.35">
      <c r="A29" s="57"/>
      <c r="B29" s="57"/>
      <c r="C29" s="59">
        <v>19</v>
      </c>
      <c r="D29" s="60">
        <v>44580</v>
      </c>
      <c r="E29" s="72">
        <v>0.33333333333333331</v>
      </c>
      <c r="F29" s="61">
        <f>'Día 19'!C16</f>
        <v>1152106</v>
      </c>
      <c r="G29" s="61">
        <f t="shared" si="1"/>
        <v>2834</v>
      </c>
      <c r="H29" s="62">
        <f t="shared" si="2"/>
        <v>32.800925925925924</v>
      </c>
      <c r="I29" s="156"/>
      <c r="J29" s="156"/>
      <c r="K29" s="113" t="s">
        <v>33</v>
      </c>
      <c r="L29" s="114"/>
      <c r="M29" s="115"/>
      <c r="N29" s="80"/>
      <c r="O29" s="61">
        <v>30</v>
      </c>
      <c r="P29" s="61">
        <f t="shared" si="0"/>
        <v>2592</v>
      </c>
      <c r="Q29" s="61">
        <f t="shared" si="3"/>
        <v>2834</v>
      </c>
      <c r="R29" s="76"/>
      <c r="S29" s="57"/>
      <c r="T29" s="57"/>
      <c r="U29" s="57"/>
      <c r="V29" s="57"/>
      <c r="W29" s="57"/>
    </row>
    <row r="30" spans="1:23" x14ac:dyDescent="0.35">
      <c r="A30" s="57"/>
      <c r="B30" s="57"/>
      <c r="C30" s="59">
        <v>20</v>
      </c>
      <c r="D30" s="60">
        <v>44581</v>
      </c>
      <c r="E30" s="72">
        <v>0.33333333333333331</v>
      </c>
      <c r="F30" s="61">
        <f>'Día 20'!C16</f>
        <v>1155356</v>
      </c>
      <c r="G30" s="61">
        <f t="shared" si="1"/>
        <v>3250</v>
      </c>
      <c r="H30" s="62">
        <f t="shared" si="2"/>
        <v>37.61574074074074</v>
      </c>
      <c r="I30" s="156"/>
      <c r="J30" s="156"/>
      <c r="K30" s="73"/>
      <c r="L30" s="81">
        <f>SUM(G29:G34)</f>
        <v>18618</v>
      </c>
      <c r="M30" s="83" t="s">
        <v>17</v>
      </c>
      <c r="N30" s="80"/>
      <c r="O30" s="61">
        <v>30</v>
      </c>
      <c r="P30" s="61">
        <f t="shared" si="0"/>
        <v>2592</v>
      </c>
      <c r="Q30" s="61">
        <f t="shared" si="3"/>
        <v>3250</v>
      </c>
      <c r="R30" s="76"/>
      <c r="S30" s="57"/>
      <c r="T30" s="57"/>
      <c r="U30" s="57"/>
      <c r="V30" s="57"/>
      <c r="W30" s="57"/>
    </row>
    <row r="31" spans="1:23" x14ac:dyDescent="0.35">
      <c r="A31" s="57"/>
      <c r="B31" s="57"/>
      <c r="C31" s="59">
        <v>21</v>
      </c>
      <c r="D31" s="60">
        <v>44582</v>
      </c>
      <c r="E31" s="72">
        <v>0.33333333333333331</v>
      </c>
      <c r="F31" s="61">
        <f>'Día 21'!C16</f>
        <v>1158519</v>
      </c>
      <c r="G31" s="61">
        <f t="shared" si="1"/>
        <v>3163</v>
      </c>
      <c r="H31" s="62">
        <f t="shared" si="2"/>
        <v>36.608796296296298</v>
      </c>
      <c r="I31" s="156"/>
      <c r="J31" s="156"/>
      <c r="K31" s="73"/>
      <c r="L31" s="86">
        <f>L30*1000/6/24/60/60</f>
        <v>35.914351851851855</v>
      </c>
      <c r="M31" s="86" t="s">
        <v>11</v>
      </c>
      <c r="N31" s="80"/>
      <c r="O31" s="61">
        <v>30</v>
      </c>
      <c r="P31" s="61">
        <f t="shared" si="0"/>
        <v>2592</v>
      </c>
      <c r="Q31" s="61">
        <f t="shared" si="3"/>
        <v>3163</v>
      </c>
      <c r="R31" s="76"/>
      <c r="S31" s="57"/>
      <c r="T31" s="57"/>
      <c r="U31" s="57"/>
      <c r="V31" s="57"/>
      <c r="W31" s="57"/>
    </row>
    <row r="32" spans="1:23" x14ac:dyDescent="0.35">
      <c r="A32" s="57"/>
      <c r="B32" s="57"/>
      <c r="C32" s="59">
        <v>22</v>
      </c>
      <c r="D32" s="60">
        <v>44583</v>
      </c>
      <c r="E32" s="72">
        <v>0.33333333333333331</v>
      </c>
      <c r="F32" s="61">
        <f>'Día 22'!C16</f>
        <v>1161740</v>
      </c>
      <c r="G32" s="61">
        <f t="shared" si="1"/>
        <v>3221</v>
      </c>
      <c r="H32" s="62">
        <f t="shared" si="2"/>
        <v>37.280092592592595</v>
      </c>
      <c r="I32" s="156"/>
      <c r="J32" s="156"/>
      <c r="K32" s="75"/>
      <c r="L32" s="84"/>
      <c r="M32" s="85"/>
      <c r="N32" s="80"/>
      <c r="O32" s="61">
        <v>30</v>
      </c>
      <c r="P32" s="61">
        <f t="shared" si="0"/>
        <v>2592</v>
      </c>
      <c r="Q32" s="61">
        <f t="shared" si="3"/>
        <v>3221</v>
      </c>
      <c r="R32" s="76"/>
      <c r="S32" s="57"/>
      <c r="T32" s="57"/>
      <c r="U32" s="57"/>
      <c r="V32" s="57"/>
      <c r="W32" s="57"/>
    </row>
    <row r="33" spans="1:23" x14ac:dyDescent="0.35">
      <c r="A33" s="57"/>
      <c r="B33" s="57"/>
      <c r="C33" s="59">
        <v>23</v>
      </c>
      <c r="D33" s="60">
        <v>44584</v>
      </c>
      <c r="E33" s="72">
        <v>0.33333333333333331</v>
      </c>
      <c r="F33" s="61">
        <f>'Día 23'!C16</f>
        <v>1164911</v>
      </c>
      <c r="G33" s="61">
        <f t="shared" si="1"/>
        <v>3171</v>
      </c>
      <c r="H33" s="62">
        <f t="shared" si="2"/>
        <v>36.701388888888893</v>
      </c>
      <c r="I33" s="156"/>
      <c r="J33" s="156"/>
      <c r="K33" s="57"/>
      <c r="L33" s="78"/>
      <c r="M33" s="79"/>
      <c r="N33" s="80"/>
      <c r="O33" s="61">
        <v>30</v>
      </c>
      <c r="P33" s="61">
        <f t="shared" si="0"/>
        <v>2592</v>
      </c>
      <c r="Q33" s="61">
        <f t="shared" si="3"/>
        <v>3171</v>
      </c>
      <c r="R33" s="76"/>
      <c r="S33" s="57"/>
      <c r="T33" s="57"/>
      <c r="U33" s="57"/>
      <c r="V33" s="57"/>
      <c r="W33" s="57"/>
    </row>
    <row r="34" spans="1:23" x14ac:dyDescent="0.35">
      <c r="A34" s="57"/>
      <c r="B34" s="57"/>
      <c r="C34" s="59">
        <v>24</v>
      </c>
      <c r="D34" s="60">
        <v>44585</v>
      </c>
      <c r="E34" s="72">
        <v>0.33333333333333331</v>
      </c>
      <c r="F34" s="61">
        <f>'Día 24'!C16</f>
        <v>1167890</v>
      </c>
      <c r="G34" s="61">
        <f t="shared" si="1"/>
        <v>2979</v>
      </c>
      <c r="H34" s="62">
        <f t="shared" si="2"/>
        <v>34.479166666666664</v>
      </c>
      <c r="I34" s="156"/>
      <c r="J34" s="156"/>
      <c r="K34" s="57"/>
      <c r="L34" s="78"/>
      <c r="M34" s="79"/>
      <c r="N34" s="80"/>
      <c r="O34" s="61">
        <v>30</v>
      </c>
      <c r="P34" s="61">
        <f t="shared" si="0"/>
        <v>2592</v>
      </c>
      <c r="Q34" s="61">
        <f t="shared" si="3"/>
        <v>2979</v>
      </c>
      <c r="R34" s="76"/>
      <c r="S34" s="57"/>
      <c r="T34" s="57"/>
      <c r="U34" s="57"/>
      <c r="V34" s="57"/>
      <c r="W34" s="57"/>
    </row>
    <row r="35" spans="1:23" x14ac:dyDescent="0.35">
      <c r="A35" s="57"/>
      <c r="B35" s="57"/>
      <c r="C35" s="59">
        <v>25</v>
      </c>
      <c r="D35" s="60">
        <v>44586</v>
      </c>
      <c r="E35" s="72">
        <v>0.33333333333333331</v>
      </c>
      <c r="F35" s="61">
        <f>'Día 25'!C16</f>
        <v>1170801</v>
      </c>
      <c r="G35" s="61">
        <f t="shared" si="1"/>
        <v>2911</v>
      </c>
      <c r="H35" s="62">
        <f t="shared" si="2"/>
        <v>33.692129629629633</v>
      </c>
      <c r="I35" s="156"/>
      <c r="J35" s="156"/>
      <c r="K35" s="113" t="s">
        <v>34</v>
      </c>
      <c r="L35" s="114"/>
      <c r="M35" s="115"/>
      <c r="N35" s="80"/>
      <c r="O35" s="61">
        <v>30</v>
      </c>
      <c r="P35" s="61">
        <f t="shared" si="0"/>
        <v>2592</v>
      </c>
      <c r="Q35" s="61">
        <f t="shared" si="3"/>
        <v>2911</v>
      </c>
      <c r="R35" s="76"/>
      <c r="S35" s="57"/>
      <c r="T35" s="57"/>
      <c r="U35" s="57"/>
      <c r="V35" s="57"/>
      <c r="W35" s="57"/>
    </row>
    <row r="36" spans="1:23" x14ac:dyDescent="0.35">
      <c r="A36" s="57"/>
      <c r="B36" s="57"/>
      <c r="C36" s="59">
        <v>26</v>
      </c>
      <c r="D36" s="60">
        <v>44587</v>
      </c>
      <c r="E36" s="72">
        <v>0.33333333333333331</v>
      </c>
      <c r="F36" s="61">
        <f>'Día 26'!C16</f>
        <v>1173579</v>
      </c>
      <c r="G36" s="61">
        <f t="shared" si="1"/>
        <v>2778</v>
      </c>
      <c r="H36" s="62">
        <f t="shared" si="2"/>
        <v>32.152777777777779</v>
      </c>
      <c r="I36" s="156"/>
      <c r="J36" s="156"/>
      <c r="K36" s="73"/>
      <c r="L36" s="81">
        <f>SUM(G35:G41)</f>
        <v>20401</v>
      </c>
      <c r="M36" s="83" t="s">
        <v>17</v>
      </c>
      <c r="N36" s="80"/>
      <c r="O36" s="61">
        <v>30</v>
      </c>
      <c r="P36" s="61">
        <f t="shared" si="0"/>
        <v>2592</v>
      </c>
      <c r="Q36" s="61">
        <f t="shared" si="3"/>
        <v>2778</v>
      </c>
      <c r="R36" s="76"/>
      <c r="S36" s="57"/>
      <c r="T36" s="57"/>
      <c r="U36" s="57"/>
      <c r="V36" s="57"/>
      <c r="W36" s="57"/>
    </row>
    <row r="37" spans="1:23" x14ac:dyDescent="0.35">
      <c r="A37" s="57"/>
      <c r="B37" s="57"/>
      <c r="C37" s="59">
        <v>27</v>
      </c>
      <c r="D37" s="60">
        <v>44588</v>
      </c>
      <c r="E37" s="72">
        <v>0.33333333333333331</v>
      </c>
      <c r="F37" s="61">
        <f>'Día 27'!C16</f>
        <v>1176321</v>
      </c>
      <c r="G37" s="61">
        <f t="shared" si="1"/>
        <v>2742</v>
      </c>
      <c r="H37" s="62">
        <f t="shared" si="2"/>
        <v>31.736111111111111</v>
      </c>
      <c r="I37" s="156"/>
      <c r="J37" s="156"/>
      <c r="K37" s="73"/>
      <c r="L37" s="86">
        <f>L36*1000/6/24/60/60</f>
        <v>39.353780864197532</v>
      </c>
      <c r="M37" s="86" t="s">
        <v>11</v>
      </c>
      <c r="N37" s="80"/>
      <c r="O37" s="61">
        <v>30</v>
      </c>
      <c r="P37" s="61">
        <f t="shared" si="0"/>
        <v>2592</v>
      </c>
      <c r="Q37" s="61">
        <f t="shared" si="3"/>
        <v>2742</v>
      </c>
      <c r="R37" s="76"/>
      <c r="S37" s="57"/>
      <c r="T37" s="57"/>
      <c r="U37" s="57"/>
      <c r="V37" s="57"/>
      <c r="W37" s="57"/>
    </row>
    <row r="38" spans="1:23" x14ac:dyDescent="0.35">
      <c r="A38" s="57"/>
      <c r="B38" s="57"/>
      <c r="C38" s="59">
        <v>28</v>
      </c>
      <c r="D38" s="60">
        <v>44589</v>
      </c>
      <c r="E38" s="72">
        <v>0.33333333333333331</v>
      </c>
      <c r="F38" s="61">
        <f>'Día 28'!C16</f>
        <v>1179384</v>
      </c>
      <c r="G38" s="61">
        <f t="shared" si="1"/>
        <v>3063</v>
      </c>
      <c r="H38" s="62">
        <f t="shared" si="2"/>
        <v>35.451388888888893</v>
      </c>
      <c r="I38" s="156"/>
      <c r="J38" s="156"/>
      <c r="K38" s="75"/>
      <c r="L38" s="84"/>
      <c r="M38" s="85"/>
      <c r="N38" s="80"/>
      <c r="O38" s="61">
        <v>30</v>
      </c>
      <c r="P38" s="61">
        <f t="shared" si="0"/>
        <v>2592</v>
      </c>
      <c r="Q38" s="61">
        <f t="shared" si="3"/>
        <v>3063</v>
      </c>
      <c r="R38" s="76"/>
      <c r="S38" s="57"/>
      <c r="T38" s="57"/>
      <c r="U38" s="57"/>
      <c r="V38" s="57"/>
      <c r="W38" s="57"/>
    </row>
    <row r="39" spans="1:23" x14ac:dyDescent="0.35">
      <c r="A39" s="57"/>
      <c r="B39" s="57"/>
      <c r="C39" s="59">
        <v>29</v>
      </c>
      <c r="D39" s="60">
        <v>44590</v>
      </c>
      <c r="E39" s="72">
        <v>0.33333333333333331</v>
      </c>
      <c r="F39" s="61">
        <f>'Día 29'!C16</f>
        <v>1182305</v>
      </c>
      <c r="G39" s="61">
        <f t="shared" si="1"/>
        <v>2921</v>
      </c>
      <c r="H39" s="62">
        <f t="shared" si="2"/>
        <v>33.807870370370367</v>
      </c>
      <c r="I39" s="156"/>
      <c r="J39" s="156"/>
      <c r="K39" s="57"/>
      <c r="L39" s="78"/>
      <c r="M39" s="79"/>
      <c r="N39" s="80"/>
      <c r="O39" s="61">
        <v>30</v>
      </c>
      <c r="P39" s="61">
        <f t="shared" si="0"/>
        <v>2592</v>
      </c>
      <c r="Q39" s="61">
        <f t="shared" si="3"/>
        <v>2921</v>
      </c>
      <c r="R39" s="76"/>
      <c r="S39" s="57"/>
      <c r="T39" s="57"/>
      <c r="U39" s="57"/>
      <c r="V39" s="57"/>
      <c r="W39" s="57"/>
    </row>
    <row r="40" spans="1:23" x14ac:dyDescent="0.35">
      <c r="A40" s="57"/>
      <c r="B40" s="57"/>
      <c r="C40" s="59">
        <v>30</v>
      </c>
      <c r="D40" s="60">
        <v>44591</v>
      </c>
      <c r="E40" s="72">
        <v>0.33333333333333331</v>
      </c>
      <c r="F40" s="61">
        <f>'Día 30'!C16</f>
        <v>1185183</v>
      </c>
      <c r="G40" s="61">
        <f t="shared" si="1"/>
        <v>2878</v>
      </c>
      <c r="H40" s="62">
        <f t="shared" si="2"/>
        <v>33.310185185185183</v>
      </c>
      <c r="I40" s="156"/>
      <c r="J40" s="156"/>
      <c r="K40" s="57"/>
      <c r="L40" s="78"/>
      <c r="M40" s="79"/>
      <c r="N40" s="80"/>
      <c r="O40" s="61">
        <v>30</v>
      </c>
      <c r="P40" s="61">
        <f t="shared" si="0"/>
        <v>2592</v>
      </c>
      <c r="Q40" s="61">
        <f t="shared" si="3"/>
        <v>2878</v>
      </c>
      <c r="R40" s="76"/>
      <c r="S40" s="57"/>
      <c r="T40" s="57"/>
      <c r="U40" s="57"/>
      <c r="V40" s="57"/>
      <c r="W40" s="57"/>
    </row>
    <row r="41" spans="1:23" x14ac:dyDescent="0.35">
      <c r="A41" s="57"/>
      <c r="B41" s="57"/>
      <c r="C41" s="59">
        <v>31</v>
      </c>
      <c r="D41" s="60">
        <v>44592</v>
      </c>
      <c r="E41" s="72">
        <v>0.33333333333333331</v>
      </c>
      <c r="F41" s="61">
        <f>'Día 31'!C16</f>
        <v>1188291</v>
      </c>
      <c r="G41" s="61">
        <f t="shared" ref="G41" si="4">F41-F40</f>
        <v>3108</v>
      </c>
      <c r="H41" s="62">
        <f t="shared" ref="H41" si="5">G41*1000/24/60/60</f>
        <v>35.972222222222221</v>
      </c>
      <c r="I41" s="156"/>
      <c r="J41" s="156"/>
      <c r="K41" s="57"/>
      <c r="L41" s="78"/>
      <c r="M41" s="79"/>
      <c r="N41" s="80"/>
      <c r="O41" s="61">
        <v>30</v>
      </c>
      <c r="P41" s="61">
        <f t="shared" ref="P41" si="6">O41*60*60*24/1000</f>
        <v>2592</v>
      </c>
      <c r="Q41" s="61">
        <f t="shared" si="3"/>
        <v>3108</v>
      </c>
      <c r="R41" s="76"/>
      <c r="S41" s="57"/>
      <c r="T41" s="57"/>
      <c r="U41" s="57"/>
      <c r="V41" s="57"/>
      <c r="W41" s="57"/>
    </row>
    <row r="42" spans="1:23" x14ac:dyDescent="0.35">
      <c r="A42" s="57"/>
      <c r="B42" s="57"/>
      <c r="C42" s="59" t="s">
        <v>23</v>
      </c>
      <c r="D42" s="60"/>
      <c r="E42" s="72"/>
      <c r="F42" s="59"/>
      <c r="G42" s="153">
        <f>(AVERAGE(G11:G41)-2592)/2592</f>
        <v>0.23078454798884901</v>
      </c>
      <c r="H42" s="153">
        <f>(AVERAGE(H11:H41)-30)/30</f>
        <v>0.23078454798884895</v>
      </c>
      <c r="I42" s="156"/>
      <c r="J42" s="156"/>
      <c r="K42" s="57"/>
      <c r="L42" s="76"/>
      <c r="M42" s="76"/>
      <c r="N42" s="76"/>
      <c r="O42" s="76"/>
      <c r="P42" s="76"/>
      <c r="Q42" s="76"/>
      <c r="R42" s="76"/>
      <c r="S42" s="57"/>
      <c r="T42" s="57"/>
      <c r="U42" s="57"/>
      <c r="V42" s="57"/>
      <c r="W42" s="57"/>
    </row>
    <row r="43" spans="1:23" ht="15" thickBot="1" x14ac:dyDescent="0.4">
      <c r="A43" s="57"/>
      <c r="B43" s="57"/>
      <c r="C43" s="63"/>
      <c r="D43" s="64"/>
      <c r="E43" s="64"/>
      <c r="F43" s="64"/>
      <c r="G43" s="64"/>
      <c r="H43" s="65"/>
      <c r="I43" s="156"/>
      <c r="J43" s="156"/>
      <c r="K43" s="57"/>
      <c r="L43" s="76"/>
      <c r="M43" s="76"/>
      <c r="N43" s="111" t="s">
        <v>39</v>
      </c>
      <c r="O43" s="90" t="s">
        <v>24</v>
      </c>
      <c r="P43" s="89">
        <f>SUM(P11:P41)</f>
        <v>80352</v>
      </c>
      <c r="Q43" s="109">
        <f>SUM(Q11:Q41)</f>
        <v>98896</v>
      </c>
      <c r="R43" s="76"/>
      <c r="S43" s="57"/>
      <c r="T43" s="57"/>
      <c r="U43" s="57"/>
      <c r="V43" s="57"/>
      <c r="W43" s="57"/>
    </row>
    <row r="44" spans="1:23" ht="15" thickBot="1" x14ac:dyDescent="0.4">
      <c r="A44" s="57"/>
      <c r="B44" s="57"/>
      <c r="C44" s="66"/>
      <c r="D44" s="69" t="s">
        <v>16</v>
      </c>
      <c r="E44" s="69"/>
      <c r="F44" s="69"/>
      <c r="G44" s="100">
        <f>(F41-F10)*1000/31/24/60/60</f>
        <v>36.923536439665469</v>
      </c>
      <c r="H44" s="70" t="s">
        <v>15</v>
      </c>
      <c r="I44" s="156"/>
      <c r="J44" s="156"/>
      <c r="K44" s="57"/>
      <c r="L44" s="76"/>
      <c r="M44" s="74"/>
      <c r="N44" s="112"/>
      <c r="O44" s="91" t="s">
        <v>25</v>
      </c>
      <c r="P44" s="108">
        <f>P43*1000/31/24/60/60</f>
        <v>30</v>
      </c>
      <c r="Q44" s="110">
        <f>Q43*1000/31/24/60/60</f>
        <v>36.923536439665469</v>
      </c>
      <c r="R44" s="74" t="s">
        <v>28</v>
      </c>
      <c r="S44" s="57"/>
      <c r="T44" s="57"/>
      <c r="U44" s="57"/>
      <c r="V44" s="57"/>
      <c r="W44" s="57"/>
    </row>
    <row r="45" spans="1:23" x14ac:dyDescent="0.35">
      <c r="A45" s="57"/>
      <c r="B45" s="57"/>
      <c r="C45" s="67"/>
      <c r="D45" s="68"/>
      <c r="E45" s="68"/>
      <c r="F45" s="68"/>
      <c r="G45" s="154">
        <f>SUM(G11:G41)</f>
        <v>98896</v>
      </c>
      <c r="H45" s="155" t="s">
        <v>42</v>
      </c>
      <c r="I45" s="156"/>
      <c r="J45" s="156"/>
      <c r="K45" s="57"/>
      <c r="L45" s="76"/>
      <c r="M45" s="76"/>
      <c r="N45" s="76"/>
      <c r="O45" s="76"/>
      <c r="P45" s="76"/>
      <c r="Q45" s="76"/>
      <c r="R45" s="76"/>
      <c r="S45" s="57"/>
      <c r="T45" s="57"/>
      <c r="U45" s="57"/>
      <c r="V45" s="57"/>
      <c r="W45" s="57"/>
    </row>
    <row r="46" spans="1:23" x14ac:dyDescent="0.35">
      <c r="A46" s="57"/>
      <c r="B46" s="57"/>
      <c r="C46" s="57"/>
      <c r="D46" s="57"/>
      <c r="E46" s="57"/>
      <c r="F46" s="57"/>
      <c r="G46" s="57"/>
      <c r="H46" s="57"/>
      <c r="I46" s="156"/>
      <c r="J46" s="156"/>
      <c r="K46" s="57"/>
      <c r="L46" s="76"/>
      <c r="M46" s="76"/>
      <c r="N46" s="87" t="s">
        <v>23</v>
      </c>
      <c r="O46" s="88" t="s">
        <v>17</v>
      </c>
      <c r="P46" s="88"/>
      <c r="Q46" s="99">
        <f>Q43-P43</f>
        <v>18544</v>
      </c>
      <c r="R46" s="76"/>
      <c r="S46" s="57"/>
      <c r="T46" s="57"/>
      <c r="U46" s="57"/>
      <c r="V46" s="57"/>
      <c r="W46" s="57"/>
    </row>
    <row r="47" spans="1:23" x14ac:dyDescent="0.35">
      <c r="A47" s="57"/>
      <c r="B47" s="57"/>
      <c r="C47" s="71" t="s">
        <v>21</v>
      </c>
      <c r="E47" s="57"/>
      <c r="F47" s="57"/>
      <c r="G47" s="57"/>
      <c r="H47" s="57"/>
      <c r="I47" s="156"/>
      <c r="J47" s="156"/>
      <c r="K47" s="57"/>
      <c r="L47" s="76"/>
      <c r="M47" s="76"/>
      <c r="N47" s="76"/>
      <c r="O47" s="76"/>
      <c r="P47" s="76"/>
      <c r="Q47" s="76"/>
      <c r="R47" s="76"/>
      <c r="S47" s="57"/>
      <c r="T47" s="57"/>
      <c r="U47" s="57"/>
      <c r="V47" s="57"/>
      <c r="W47" s="57"/>
    </row>
    <row r="48" spans="1:23" x14ac:dyDescent="0.3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</row>
    <row r="49" spans="1:23" x14ac:dyDescent="0.3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1"/>
      <c r="R49" s="57"/>
      <c r="S49" s="57"/>
      <c r="T49" s="57"/>
      <c r="U49" s="57"/>
      <c r="V49" s="57"/>
      <c r="W49" s="57"/>
    </row>
    <row r="50" spans="1:23" x14ac:dyDescent="0.3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x14ac:dyDescent="0.3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x14ac:dyDescent="0.3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x14ac:dyDescent="0.3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x14ac:dyDescent="0.3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</row>
    <row r="55" spans="1:23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</row>
    <row r="56" spans="1:23" x14ac:dyDescent="0.3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3:N44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4" zoomScale="85" zoomScaleNormal="85" zoomScalePageLayoutView="70" workbookViewId="0">
      <selection activeCell="F18" sqref="F1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44570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8'!C26</f>
        <v>1116793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1118833</v>
      </c>
      <c r="D16" s="51">
        <f>+C16-C8</f>
        <v>2040</v>
      </c>
      <c r="E16" s="51">
        <f>+D16*1000/14/3600</f>
        <v>40.476190476190474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1119650</v>
      </c>
      <c r="D21" s="51">
        <f>+C21-C16</f>
        <v>817</v>
      </c>
      <c r="E21" s="51">
        <f>+D21*1000/5/3600</f>
        <v>45.388888888888886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1120330</v>
      </c>
      <c r="D26" s="51">
        <f>+C26-C21</f>
        <v>680</v>
      </c>
      <c r="E26" s="51">
        <f>+D26*1000/5/3600</f>
        <v>37.777777777777779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4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44571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9'!C26</f>
        <v>1120330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3">
        <v>0.33333333333333298</v>
      </c>
      <c r="C16" s="98">
        <v>1122395</v>
      </c>
      <c r="D16" s="51">
        <f>+C16-C8</f>
        <v>2065</v>
      </c>
      <c r="E16" s="51">
        <f>+D16*1000/14/3600</f>
        <v>40.972222222222221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1123123</v>
      </c>
      <c r="D21" s="51">
        <f>+C21-C16</f>
        <v>728</v>
      </c>
      <c r="E21" s="51">
        <f>+D21*1000/5/3600</f>
        <v>40.444444444444443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1123848</v>
      </c>
      <c r="D26" s="51">
        <f>+C26-C21</f>
        <v>725</v>
      </c>
      <c r="E26" s="51">
        <f>+D26*1000/5/3600</f>
        <v>40.277777777777779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44572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10'!C26</f>
        <v>1123848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1125975</v>
      </c>
      <c r="D16" s="51">
        <f>+C16-C8</f>
        <v>2127</v>
      </c>
      <c r="E16" s="51">
        <f>+D16*1000/14/3600</f>
        <v>42.202380952380949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1126737</v>
      </c>
      <c r="D21" s="51">
        <f>+C21-C16</f>
        <v>762</v>
      </c>
      <c r="E21" s="51">
        <f>+D21*1000/5/3600</f>
        <v>42.333333333333336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1127413</v>
      </c>
      <c r="D26" s="51">
        <f>+C26-C21</f>
        <v>676</v>
      </c>
      <c r="E26" s="51">
        <f>+D26*1000/5/3600</f>
        <v>37.555555555555557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44573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11'!C26</f>
        <v>1127413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1128765</v>
      </c>
      <c r="D16" s="51">
        <f>+C16-C8</f>
        <v>1352</v>
      </c>
      <c r="E16" s="51">
        <f>+D16*1000/14/3600</f>
        <v>26.825396825396822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1129019</v>
      </c>
      <c r="D21" s="51">
        <f>+C21-C16</f>
        <v>254</v>
      </c>
      <c r="E21" s="51">
        <f>+D21*1000/5/3600</f>
        <v>14.111111111111111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1129666</v>
      </c>
      <c r="D26" s="51">
        <f>+C26-C21</f>
        <v>647</v>
      </c>
      <c r="E26" s="51">
        <f>+D26*1000/5/3600</f>
        <v>35.944444444444443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44574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12'!C26</f>
        <v>1129666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1131903</v>
      </c>
      <c r="D16" s="51">
        <f>+C16-C8</f>
        <v>2237</v>
      </c>
      <c r="E16" s="51">
        <f>+D16*1000/14/3600</f>
        <v>44.384920634920633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1132636</v>
      </c>
      <c r="D21" s="51">
        <f>+C21-C16</f>
        <v>733</v>
      </c>
      <c r="E21" s="51">
        <f>+D21*1000/5/3600</f>
        <v>40.722222222222221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1133415</v>
      </c>
      <c r="D26" s="51">
        <f>+C26-C21</f>
        <v>779</v>
      </c>
      <c r="E26" s="51">
        <f>+D26*1000/5/3600</f>
        <v>43.277777777777779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44575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13'!C26</f>
        <v>1133415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1135508</v>
      </c>
      <c r="D16" s="51">
        <f>+C16-C8</f>
        <v>2093</v>
      </c>
      <c r="E16" s="51">
        <f>+D16*1000/14/3600</f>
        <v>41.527777777777779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1136211</v>
      </c>
      <c r="D21" s="51">
        <f>+C21-C16</f>
        <v>703</v>
      </c>
      <c r="E21" s="51">
        <f>+D21*1000/5/3600</f>
        <v>39.055555555555557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1136807</v>
      </c>
      <c r="D26" s="51">
        <f>+C26-C21</f>
        <v>596</v>
      </c>
      <c r="E26" s="51">
        <f>+D26*1000/5/3600</f>
        <v>33.111111111111114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44576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14'!C26</f>
        <v>1136807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1138024</v>
      </c>
      <c r="D16" s="51">
        <f>+C16-C8</f>
        <v>1217</v>
      </c>
      <c r="E16" s="51">
        <f>+D16*1000/14/3600</f>
        <v>24.146825396825399</v>
      </c>
      <c r="F16" s="52" t="s">
        <v>0</v>
      </c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1138383</v>
      </c>
      <c r="D21" s="51">
        <f>+C21-C16</f>
        <v>359</v>
      </c>
      <c r="E21" s="51">
        <f>+D21*1000/5/3600</f>
        <v>19.944444444444443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1139392</v>
      </c>
      <c r="D26" s="51">
        <f>+C26-C21</f>
        <v>1009</v>
      </c>
      <c r="E26" s="51">
        <f>+D26*1000/5/3600</f>
        <v>56.055555555555557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44577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15'!C26</f>
        <v>1139392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1141694</v>
      </c>
      <c r="D16" s="51">
        <f>+C16-C8</f>
        <v>2302</v>
      </c>
      <c r="E16" s="51">
        <f>+D16*1000/14/3600</f>
        <v>45.67460317460317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1142360</v>
      </c>
      <c r="D21" s="51">
        <f>+C21-C16</f>
        <v>666</v>
      </c>
      <c r="E21" s="51">
        <f>+D21*1000/5/3600</f>
        <v>37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1142887</v>
      </c>
      <c r="D26" s="51">
        <f>+C26-C21</f>
        <v>527</v>
      </c>
      <c r="E26" s="51">
        <f>+D26*1000/5/3600</f>
        <v>29.277777777777779</v>
      </c>
      <c r="F26" s="52" t="s">
        <v>0</v>
      </c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44578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16'!C26</f>
        <v>1142887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1145479</v>
      </c>
      <c r="D16" s="51">
        <f>+C16-C8</f>
        <v>2592</v>
      </c>
      <c r="E16" s="51">
        <f>+D16*1000/14/3600</f>
        <v>51.428571428571423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1146306</v>
      </c>
      <c r="D21" s="51">
        <f>+C21-C16</f>
        <v>827</v>
      </c>
      <c r="E21" s="51">
        <f>+D21*1000/5/3600</f>
        <v>45.944444444444443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1147384</v>
      </c>
      <c r="D26" s="51">
        <f>+C26-C21</f>
        <v>1078</v>
      </c>
      <c r="E26" s="51">
        <f>+D26*1000/5/3600</f>
        <v>59.888888888888886</v>
      </c>
      <c r="F26" s="56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44579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17'!C26</f>
        <v>1147384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1149272</v>
      </c>
      <c r="D16" s="51">
        <f>+C16-C8</f>
        <v>1888</v>
      </c>
      <c r="E16" s="51">
        <f>+D16*1000/14/3600</f>
        <v>37.460317460317462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1149832</v>
      </c>
      <c r="D21" s="51">
        <f>+C21-C16</f>
        <v>560</v>
      </c>
      <c r="E21" s="51">
        <f>+D21*1000/5/3600</f>
        <v>31.111111111111111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1150266</v>
      </c>
      <c r="D26" s="51">
        <f>+C26-C21</f>
        <v>434</v>
      </c>
      <c r="E26" s="51">
        <f>+D26*1000/5/3600</f>
        <v>24.111111111111111</v>
      </c>
      <c r="F26" s="52" t="s">
        <v>0</v>
      </c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44562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1090732</v>
      </c>
      <c r="D8" s="32"/>
      <c r="E8" s="32"/>
      <c r="F8" s="10"/>
      <c r="G8" s="141"/>
      <c r="H8" s="142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3">
        <f>+D10*1000/3600</f>
        <v>0</v>
      </c>
      <c r="F10" s="12" t="s">
        <v>0</v>
      </c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3">
        <f t="shared" ref="E11:E25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3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3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3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/>
      <c r="D15" s="36">
        <f t="shared" si="0"/>
        <v>0</v>
      </c>
      <c r="E15" s="53">
        <f t="shared" si="1"/>
        <v>0</v>
      </c>
      <c r="F15" s="12"/>
      <c r="G15" s="124" t="s">
        <v>0</v>
      </c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1092619</v>
      </c>
      <c r="D16" s="51">
        <f>+C16-C8</f>
        <v>1887</v>
      </c>
      <c r="E16" s="51">
        <f>+D16*1000/14/3600</f>
        <v>37.44047619047619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3">
        <v>0</v>
      </c>
      <c r="F17" s="12" t="s">
        <v>0</v>
      </c>
      <c r="G17" s="124" t="s">
        <v>0</v>
      </c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3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3">
        <f t="shared" si="1"/>
        <v>0</v>
      </c>
      <c r="F19" s="12" t="s">
        <v>0</v>
      </c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3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1093287</v>
      </c>
      <c r="D21" s="51">
        <f>+C21-C16</f>
        <v>668</v>
      </c>
      <c r="E21" s="51">
        <f>+D21*1000/5/3600</f>
        <v>37.111111111111114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3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3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3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3">
        <f t="shared" si="1"/>
        <v>0</v>
      </c>
      <c r="F25" s="13"/>
      <c r="G25" s="124" t="s">
        <v>0</v>
      </c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1093940</v>
      </c>
      <c r="D26" s="51">
        <f>+C26-C21</f>
        <v>653</v>
      </c>
      <c r="E26" s="51">
        <f>+D26*1000/5/3600</f>
        <v>36.277777777777779</v>
      </c>
      <c r="F26" s="52" t="s">
        <v>0</v>
      </c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5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44580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18'!C26</f>
        <v>1150266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1152106</v>
      </c>
      <c r="D16" s="51">
        <f>+C16-C8</f>
        <v>1840</v>
      </c>
      <c r="E16" s="51">
        <f>+D16*1000/14/3600</f>
        <v>36.507936507936506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1152805</v>
      </c>
      <c r="D21" s="51">
        <f>+C21-C16</f>
        <v>699</v>
      </c>
      <c r="E21" s="51">
        <f>+D21*1000/5/3600</f>
        <v>38.833333333333336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1153514</v>
      </c>
      <c r="D26" s="51">
        <f>+C26-C21</f>
        <v>709</v>
      </c>
      <c r="E26" s="51">
        <f>+D26*1000/5/3600</f>
        <v>39.388888888888886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3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44581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19'!C26</f>
        <v>1153514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1155356</v>
      </c>
      <c r="D16" s="51">
        <f>+C16-C8</f>
        <v>1842</v>
      </c>
      <c r="E16" s="51">
        <f>+D16*1000/14/3600</f>
        <v>36.547619047619051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1156011</v>
      </c>
      <c r="D21" s="51">
        <f>+C21-C16</f>
        <v>655</v>
      </c>
      <c r="E21" s="51">
        <f>+D21*1000/5/3600</f>
        <v>36.388888888888886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1156667</v>
      </c>
      <c r="D26" s="51">
        <f>+C26-C21</f>
        <v>656</v>
      </c>
      <c r="E26" s="51">
        <f>+D26*1000/5/3600</f>
        <v>36.444444444444443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44582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20'!C26</f>
        <v>1156667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1158519</v>
      </c>
      <c r="D16" s="51">
        <f>+C16-C8</f>
        <v>1852</v>
      </c>
      <c r="E16" s="51">
        <f>+D16*1000/14/3600</f>
        <v>36.746031746031747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1159207</v>
      </c>
      <c r="D21" s="51">
        <f>+C21-C16</f>
        <v>688</v>
      </c>
      <c r="E21" s="51">
        <f>+D21*1000/5/3600</f>
        <v>38.222222222222221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1159866</v>
      </c>
      <c r="D26" s="51">
        <f>+C26-C21</f>
        <v>659</v>
      </c>
      <c r="E26" s="51">
        <f>+D26*1000/5/3600</f>
        <v>36.611111111111114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2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44583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21'!C26</f>
        <v>1159866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1161740</v>
      </c>
      <c r="D16" s="51">
        <f>+C16-C8</f>
        <v>1874</v>
      </c>
      <c r="E16" s="51">
        <f>+D16*1000/14/3600</f>
        <v>37.182539682539684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1162434</v>
      </c>
      <c r="D21" s="51">
        <f>+C21-C16</f>
        <v>694</v>
      </c>
      <c r="E21" s="51">
        <f>+D21*1000/5/3600</f>
        <v>38.555555555555557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1163056</v>
      </c>
      <c r="D26" s="51">
        <f>+C26-C21</f>
        <v>622</v>
      </c>
      <c r="E26" s="51">
        <f>+D26*1000/5/3600</f>
        <v>34.555555555555557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44584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22'!C26</f>
        <v>1163056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1164911</v>
      </c>
      <c r="D16" s="51">
        <f>+C16-C8</f>
        <v>1855</v>
      </c>
      <c r="E16" s="51">
        <f>+D16*1000/14/3600</f>
        <v>36.805555555555557</v>
      </c>
      <c r="F16" s="56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1165481</v>
      </c>
      <c r="D21" s="51">
        <f>+C21-C16</f>
        <v>570</v>
      </c>
      <c r="E21" s="51">
        <f>+D21*1000/5/3600</f>
        <v>31.666666666666668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1166133</v>
      </c>
      <c r="D26" s="51">
        <f>+C26-C21</f>
        <v>652</v>
      </c>
      <c r="E26" s="51">
        <f>+D26*1000/5/3600</f>
        <v>36.222222222222221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44585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23'!C26</f>
        <v>1166133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1167890</v>
      </c>
      <c r="D16" s="51">
        <f>+C16-C8</f>
        <v>1757</v>
      </c>
      <c r="E16" s="51">
        <f>+D16*1000/14/3600</f>
        <v>34.861111111111114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 t="s">
        <v>40</v>
      </c>
      <c r="D21" s="51" t="e">
        <f>+C21-C16</f>
        <v>#VALUE!</v>
      </c>
      <c r="E21" s="51" t="e">
        <f>+D21*1000/5/3600</f>
        <v>#VALUE!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1169116</v>
      </c>
      <c r="D26" s="51" t="e">
        <f>+C26-C21</f>
        <v>#VALUE!</v>
      </c>
      <c r="E26" s="51" t="e">
        <f>+D26*1000/5/3600</f>
        <v>#VALUE!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8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44586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24'!C26</f>
        <v>1169116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1170801</v>
      </c>
      <c r="D16" s="51">
        <f>+C16-C8</f>
        <v>1685</v>
      </c>
      <c r="E16" s="51">
        <f>+D16*1000/14/3600</f>
        <v>33.432539682539684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1171400</v>
      </c>
      <c r="D21" s="51">
        <f>+C21-C16</f>
        <v>599</v>
      </c>
      <c r="E21" s="51">
        <f>+D21*1000/5/3600</f>
        <v>33.277777777777779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 t="s">
        <v>41</v>
      </c>
      <c r="D26" s="51" t="e">
        <f>+C26-C21</f>
        <v>#VALUE!</v>
      </c>
      <c r="E26" s="51" t="e">
        <f>+D26*1000/5/3600</f>
        <v>#VALUE!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44587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 t="str">
        <f>'Día 25'!C26</f>
        <v>1,171.987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1173579</v>
      </c>
      <c r="D16" s="51" t="e">
        <f>+C16-C8</f>
        <v>#VALUE!</v>
      </c>
      <c r="E16" s="51" t="e">
        <f>+D16*1000/14/3600</f>
        <v>#VALUE!</v>
      </c>
      <c r="F16" s="56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5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1174157</v>
      </c>
      <c r="D21" s="51">
        <f>+C21-C16</f>
        <v>578</v>
      </c>
      <c r="E21" s="51">
        <f>+D21*1000/5/3600</f>
        <v>32.111111111111114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5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1174738</v>
      </c>
      <c r="D26" s="51">
        <f>+C26-C21</f>
        <v>581</v>
      </c>
      <c r="E26" s="51">
        <f>+D26*1000/5/3600</f>
        <v>32.277777777777779</v>
      </c>
      <c r="F26" s="56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44588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'Día 26'!C26</f>
        <v>1174738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1176321</v>
      </c>
      <c r="D16" s="51">
        <f>+C16-C8</f>
        <v>1583</v>
      </c>
      <c r="E16" s="51">
        <f>+D16*1000/14/3600</f>
        <v>31.408730158730158</v>
      </c>
      <c r="F16" s="56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1176894</v>
      </c>
      <c r="D21" s="51">
        <f>+C21-C16</f>
        <v>573</v>
      </c>
      <c r="E21" s="51">
        <f>+D21*1000/5/3600</f>
        <v>31.833333333333332</v>
      </c>
      <c r="F21" s="56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1177557</v>
      </c>
      <c r="D26" s="51">
        <f>+C26-C21</f>
        <v>663</v>
      </c>
      <c r="E26" s="51">
        <f>+D26*1000/5/3600</f>
        <v>36.833333333333336</v>
      </c>
      <c r="F26" s="56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8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44589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27'!C26</f>
        <v>1177557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1179384</v>
      </c>
      <c r="D16" s="51">
        <f>+C16-C8</f>
        <v>1827</v>
      </c>
      <c r="E16" s="51">
        <f>+D16*1000/14/3600</f>
        <v>36.25</v>
      </c>
      <c r="F16" s="56" t="s">
        <v>0</v>
      </c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1179991</v>
      </c>
      <c r="D21" s="51">
        <f>+C21-C16</f>
        <v>607</v>
      </c>
      <c r="E21" s="51">
        <f>+D21*1000/5/3600</f>
        <v>33.722222222222221</v>
      </c>
      <c r="F21" s="56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51"/>
      <c r="H24" s="152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1180630</v>
      </c>
      <c r="D26" s="51">
        <f>+C26-C21</f>
        <v>639</v>
      </c>
      <c r="E26" s="51">
        <f>+D26*1000/5/3600</f>
        <v>35.5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44563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1'!C26</f>
        <v>1093940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 t="s">
        <v>0</v>
      </c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1095803</v>
      </c>
      <c r="D16" s="51">
        <f>+C16-C8</f>
        <v>1863</v>
      </c>
      <c r="E16" s="51">
        <f>+D16*1000/14/3600</f>
        <v>36.964285714285715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03"/>
      <c r="G20" s="147"/>
      <c r="H20" s="148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1096424</v>
      </c>
      <c r="D21" s="51">
        <f>+C21-C16</f>
        <v>621</v>
      </c>
      <c r="E21" s="102">
        <f>+D21*1000/5/3600</f>
        <v>34.5</v>
      </c>
      <c r="F21" s="105" t="s">
        <v>35</v>
      </c>
      <c r="G21" s="149"/>
      <c r="H21" s="150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04"/>
      <c r="G22" s="141"/>
      <c r="H22" s="142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1097027</v>
      </c>
      <c r="D26" s="51">
        <f>+C26-C21</f>
        <v>603</v>
      </c>
      <c r="E26" s="51">
        <f>+D26*1000/5/3600</f>
        <v>33.5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/>
  <dimension ref="B1:R43"/>
  <sheetViews>
    <sheetView showGridLines="0" showWhiteSpace="0" topLeftCell="A9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  <c r="D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44590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28'!C26</f>
        <v>1180630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1182305</v>
      </c>
      <c r="D16" s="51">
        <f>+C16-C8</f>
        <v>1675</v>
      </c>
      <c r="E16" s="51">
        <f>+D16*1000/14/3600</f>
        <v>33.234126984126988</v>
      </c>
      <c r="F16" s="56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1182912</v>
      </c>
      <c r="D21" s="51">
        <f>+C21-C16</f>
        <v>607</v>
      </c>
      <c r="E21" s="51">
        <f>+D21*1000/5/3600</f>
        <v>33.722222222222221</v>
      </c>
      <c r="F21" s="56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5"/>
      <c r="G22" s="124" t="s">
        <v>0</v>
      </c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5"/>
      <c r="G24" s="124" t="s">
        <v>0</v>
      </c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1183514</v>
      </c>
      <c r="D26" s="51">
        <f>+C26-C21</f>
        <v>602</v>
      </c>
      <c r="E26" s="51">
        <f>+D26*1000/5/3600</f>
        <v>33.444444444444443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55" t="s">
        <v>0</v>
      </c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55" t="s">
        <v>0</v>
      </c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/>
  <dimension ref="B1:R43"/>
  <sheetViews>
    <sheetView showGridLines="0" showWhiteSpace="0" topLeftCell="A10" zoomScale="85" zoomScaleNormal="85" zoomScalePageLayoutView="70" workbookViewId="0">
      <selection activeCell="E22" sqref="E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44591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29'!C26</f>
        <v>1183514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1185183</v>
      </c>
      <c r="D16" s="51">
        <f>+C16-C8</f>
        <v>1669</v>
      </c>
      <c r="E16" s="51">
        <f>+D16*1000/14/3600</f>
        <v>33.115079365079367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1185823</v>
      </c>
      <c r="D21" s="51">
        <f>+C21-C16</f>
        <v>640</v>
      </c>
      <c r="E21" s="51">
        <f>+D21*1000/5/3600</f>
        <v>35.555555555555557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1186446</v>
      </c>
      <c r="D26" s="51">
        <f>+C26-C21</f>
        <v>623</v>
      </c>
      <c r="E26" s="51">
        <f>+D26*1000/5/3600</f>
        <v>34.611111111111114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3"/>
  <sheetViews>
    <sheetView showGridLines="0" showWhiteSpace="0" topLeftCell="A6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30'!B7+1</f>
        <v>44592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30'!C26</f>
        <v>1186446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1188291</v>
      </c>
      <c r="D16" s="51">
        <f>+C16-C8</f>
        <v>1845</v>
      </c>
      <c r="E16" s="51">
        <f>+D16*1000/14/3600</f>
        <v>36.607142857142861</v>
      </c>
      <c r="F16" s="52"/>
      <c r="G16" s="137" t="s">
        <v>0</v>
      </c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1188943</v>
      </c>
      <c r="D21" s="51">
        <f>+C21-C16</f>
        <v>652</v>
      </c>
      <c r="E21" s="51">
        <f>+D21*1000/5/3600</f>
        <v>36.222222222222221</v>
      </c>
      <c r="F21" s="52"/>
      <c r="G21" s="137" t="s">
        <v>0</v>
      </c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1189602</v>
      </c>
      <c r="D26" s="51">
        <f>+C26-C21</f>
        <v>659</v>
      </c>
      <c r="E26" s="51">
        <f>+D26*1000/5/3600</f>
        <v>36.611111111111114</v>
      </c>
      <c r="F26" s="52"/>
      <c r="G26" s="137" t="s">
        <v>0</v>
      </c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7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44564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2'!C26</f>
        <v>1097027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1098787</v>
      </c>
      <c r="D16" s="51">
        <f>+C16-C8</f>
        <v>1760</v>
      </c>
      <c r="E16" s="51">
        <f>+D16*1000/14/3600</f>
        <v>34.920634920634917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1099434</v>
      </c>
      <c r="D21" s="51">
        <f>+C21-C16</f>
        <v>647</v>
      </c>
      <c r="E21" s="51">
        <f>+D21*1000/5/3600</f>
        <v>35.944444444444443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1100048</v>
      </c>
      <c r="D26" s="51">
        <f>+C26-C21</f>
        <v>614</v>
      </c>
      <c r="E26" s="51">
        <f>+D26*1000/5/3600</f>
        <v>34.111111111111114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44565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3'!C26</f>
        <v>1100048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1101755</v>
      </c>
      <c r="D16" s="51">
        <f>+C16-C8</f>
        <v>1707</v>
      </c>
      <c r="E16" s="51">
        <f>+D16*1000/14/3600</f>
        <v>33.86904761904762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1102397</v>
      </c>
      <c r="D21" s="51">
        <f>+C21-C16</f>
        <v>642</v>
      </c>
      <c r="E21" s="51">
        <f>+D21*1000/5/3600</f>
        <v>35.666666666666664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1102998</v>
      </c>
      <c r="D26" s="51">
        <f>+C26-C21</f>
        <v>601</v>
      </c>
      <c r="E26" s="51">
        <f>+D26*1000/5/3600</f>
        <v>33.388888888888886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1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44566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4'!C26</f>
        <v>1102998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1104710</v>
      </c>
      <c r="D16" s="51">
        <f>+C16-C8</f>
        <v>1712</v>
      </c>
      <c r="E16" s="51">
        <f>+D16*1000/14/3600</f>
        <v>33.968253968253968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1105346</v>
      </c>
      <c r="D21" s="51">
        <f>+C21-C16</f>
        <v>636</v>
      </c>
      <c r="E21" s="51">
        <f>+D21*1000/5/3600</f>
        <v>35.333333333333336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1105918</v>
      </c>
      <c r="D26" s="51">
        <f>+C26-C21</f>
        <v>572</v>
      </c>
      <c r="E26" s="51">
        <f>+D26*1000/5/3600</f>
        <v>31.777777777777779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44567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5'!C26</f>
        <v>1105918</v>
      </c>
      <c r="D8" s="32" t="s">
        <v>0</v>
      </c>
      <c r="E8" s="32"/>
      <c r="F8" s="10"/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1107618</v>
      </c>
      <c r="D16" s="51">
        <f>+C16-C8</f>
        <v>1700</v>
      </c>
      <c r="E16" s="51">
        <f>+D16*1000/14/3600</f>
        <v>33.730158730158735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 t="s">
        <v>36</v>
      </c>
      <c r="G20" s="106"/>
      <c r="H20" s="107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1108162</v>
      </c>
      <c r="D21" s="51">
        <f>+C21-C16</f>
        <v>544</v>
      </c>
      <c r="E21" s="51">
        <f>+D21*1000/5/3600</f>
        <v>30.222222222222221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1108997</v>
      </c>
      <c r="D26" s="51">
        <f>+C26-C21</f>
        <v>835</v>
      </c>
      <c r="E26" s="51">
        <f>+D26*1000/5/3600</f>
        <v>46.388888888888886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2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44568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6'!C26</f>
        <v>1108997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1111375</v>
      </c>
      <c r="D16" s="51">
        <f>+C16-C8</f>
        <v>2378</v>
      </c>
      <c r="E16" s="51">
        <f>+D16*1000/14/3600</f>
        <v>47.182539682539684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1112193</v>
      </c>
      <c r="D21" s="51">
        <f>+C21-C16</f>
        <v>818</v>
      </c>
      <c r="E21" s="51">
        <f>+D21*1000/5/3600</f>
        <v>45.444444444444443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1113010</v>
      </c>
      <c r="D26" s="51">
        <f>+C26-C21</f>
        <v>817</v>
      </c>
      <c r="E26" s="51">
        <f>+D26*1000/5/3600</f>
        <v>45.388888888888886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43"/>
      <c r="C2" s="144"/>
      <c r="D2" s="128" t="s">
        <v>4</v>
      </c>
      <c r="E2" s="129"/>
      <c r="F2" s="129"/>
      <c r="G2" s="129"/>
      <c r="H2" s="130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5"/>
      <c r="C3" s="146"/>
      <c r="D3" s="131"/>
      <c r="E3" s="132"/>
      <c r="F3" s="132"/>
      <c r="G3" s="132"/>
      <c r="H3" s="133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34" t="s">
        <v>6</v>
      </c>
      <c r="E5" s="135"/>
      <c r="F5" s="135"/>
      <c r="G5" s="135"/>
      <c r="H5" s="136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44569</v>
      </c>
      <c r="C7" s="25" t="s">
        <v>10</v>
      </c>
      <c r="D7" s="26" t="s">
        <v>3</v>
      </c>
      <c r="E7" s="27" t="s">
        <v>11</v>
      </c>
      <c r="F7" s="28" t="s">
        <v>5</v>
      </c>
      <c r="G7" s="139" t="s">
        <v>2</v>
      </c>
      <c r="H7" s="140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4">
        <f>+'Día 7'!C26</f>
        <v>1113010</v>
      </c>
      <c r="D8" s="32" t="s">
        <v>0</v>
      </c>
      <c r="E8" s="32"/>
      <c r="F8" s="10" t="s">
        <v>0</v>
      </c>
      <c r="G8" s="141"/>
      <c r="H8" s="142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24"/>
      <c r="H9" s="125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24"/>
      <c r="H10" s="125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24"/>
      <c r="H11" s="125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24"/>
      <c r="H12" s="125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24"/>
      <c r="H13" s="125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24"/>
      <c r="H14" s="125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24"/>
      <c r="H15" s="125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98">
        <v>1115242</v>
      </c>
      <c r="D16" s="51">
        <f>+C16-C8</f>
        <v>2232</v>
      </c>
      <c r="E16" s="51">
        <f>+D16*1000/14/3600</f>
        <v>44.285714285714285</v>
      </c>
      <c r="F16" s="52"/>
      <c r="G16" s="137"/>
      <c r="H16" s="138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24"/>
      <c r="H17" s="125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24"/>
      <c r="H18" s="125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24"/>
      <c r="H19" s="125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24"/>
      <c r="H20" s="125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98">
        <v>1115999</v>
      </c>
      <c r="D21" s="51">
        <f>+C21-C16</f>
        <v>757</v>
      </c>
      <c r="E21" s="51">
        <f>+D21*1000/5/3600</f>
        <v>42.055555555555557</v>
      </c>
      <c r="F21" s="52"/>
      <c r="G21" s="137"/>
      <c r="H21" s="138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24"/>
      <c r="H22" s="125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24"/>
      <c r="H23" s="125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24"/>
      <c r="H24" s="125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24"/>
      <c r="H25" s="125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98">
        <v>1116793</v>
      </c>
      <c r="D26" s="51">
        <f>+C26-C21</f>
        <v>794</v>
      </c>
      <c r="E26" s="51">
        <f>+D26*1000/5/3600</f>
        <v>44.111111111111114</v>
      </c>
      <c r="F26" s="52"/>
      <c r="G26" s="137"/>
      <c r="H26" s="138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24"/>
      <c r="H27" s="125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24"/>
      <c r="H28" s="125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24"/>
      <c r="H29" s="125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24"/>
      <c r="H30" s="125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24"/>
      <c r="H31" s="125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6"/>
      <c r="H32" s="127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17C158F7-8279-4AEE-AC39-9DC32CD35037}"/>
</file>

<file path=customXml/itemProps2.xml><?xml version="1.0" encoding="utf-8"?>
<ds:datastoreItem xmlns:ds="http://schemas.openxmlformats.org/officeDocument/2006/customXml" ds:itemID="{79C5D127-1856-4C3B-BF53-E8A03F616337}"/>
</file>

<file path=customXml/itemProps3.xml><?xml version="1.0" encoding="utf-8"?>
<ds:datastoreItem xmlns:ds="http://schemas.openxmlformats.org/officeDocument/2006/customXml" ds:itemID="{5485AF65-ACD0-46A9-BC8C-5B83C85303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2022-06-21T17:52:37Z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