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20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3.xml" ContentType="application/vnd.openxmlformats-officedocument.drawing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4.xml" ContentType="application/vnd.openxmlformats-officedocument.drawing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drawings/drawing13.xml" ContentType="application/vnd.openxmlformats-officedocument.drawing+xml"/>
  <Override PartName="/xl/worksheets/sheet20.xml" ContentType="application/vnd.openxmlformats-officedocument.spreadsheetml.worksheet+xml"/>
  <Override PartName="/xl/drawings/drawing12.xml" ContentType="application/vnd.openxmlformats-officedocument.drawing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comments14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7.xml" ContentType="application/vnd.openxmlformats-officedocument.spreadsheetml.comments+xml"/>
  <Override PartName="/xl/comments20.xml" ContentType="application/vnd.openxmlformats-officedocument.spreadsheetml.comments+xml"/>
  <Override PartName="/xl/comments19.xml" ContentType="application/vnd.openxmlformats-officedocument.spreadsheetml.comments+xml"/>
  <Override PartName="/xl/comments11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0.xml" ContentType="application/vnd.openxmlformats-officedocument.spreadsheetml.comments+xml"/>
  <Override PartName="/xl/comments23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6.xml" ContentType="application/vnd.openxmlformats-officedocument.spreadsheetml.comments+xml"/>
  <Override PartName="/xl/comments27.xml" ContentType="application/vnd.openxmlformats-officedocument.spreadsheetml.comments+xml"/>
  <Override PartName="/xl/comments8.xml" ContentType="application/vnd.openxmlformats-officedocument.spreadsheetml.comments+xml"/>
  <Override PartName="/xl/comments24.xml" ContentType="application/vnd.openxmlformats-officedocument.spreadsheetml.comments+xml"/>
  <Override PartName="/xl/comments9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9 - Febrero 2022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3">'Día 3'!$B$1:$O$43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Q40" i="40" l="1"/>
  <c r="G42" i="40"/>
  <c r="G41" i="40"/>
  <c r="H39" i="40"/>
  <c r="G39" i="40"/>
  <c r="L37" i="40" l="1"/>
  <c r="P41" i="40"/>
  <c r="F11" i="40"/>
  <c r="G11" i="40"/>
  <c r="Q11" i="40"/>
  <c r="F12" i="40"/>
  <c r="G12" i="40"/>
  <c r="Q12" i="40"/>
  <c r="F13" i="40"/>
  <c r="G13" i="40"/>
  <c r="Q13" i="40"/>
  <c r="F14" i="40"/>
  <c r="G14" i="40"/>
  <c r="Q14" i="40"/>
  <c r="F15" i="40"/>
  <c r="G15" i="40"/>
  <c r="Q15" i="40"/>
  <c r="F16" i="40"/>
  <c r="G16" i="40"/>
  <c r="Q16" i="40"/>
  <c r="F17" i="40"/>
  <c r="G17" i="40"/>
  <c r="Q17" i="40"/>
  <c r="F18" i="40"/>
  <c r="G18" i="40"/>
  <c r="Q18" i="40"/>
  <c r="F19" i="40"/>
  <c r="G19" i="40"/>
  <c r="Q19" i="40"/>
  <c r="F20" i="40"/>
  <c r="G20" i="40"/>
  <c r="Q20" i="40"/>
  <c r="F21" i="40"/>
  <c r="G21" i="40"/>
  <c r="Q21" i="40"/>
  <c r="F22" i="40"/>
  <c r="G22" i="40"/>
  <c r="Q22" i="40"/>
  <c r="F23" i="40"/>
  <c r="G23" i="40"/>
  <c r="Q23" i="40"/>
  <c r="F24" i="40"/>
  <c r="G24" i="40"/>
  <c r="Q24" i="40"/>
  <c r="F25" i="40"/>
  <c r="G25" i="40"/>
  <c r="Q25" i="40"/>
  <c r="F26" i="40"/>
  <c r="G26" i="40"/>
  <c r="Q26" i="40"/>
  <c r="F27" i="40"/>
  <c r="G27" i="40"/>
  <c r="Q27" i="40"/>
  <c r="F28" i="40"/>
  <c r="G28" i="40"/>
  <c r="Q28" i="40"/>
  <c r="F29" i="40"/>
  <c r="G29" i="40"/>
  <c r="Q29" i="40"/>
  <c r="F30" i="40"/>
  <c r="G30" i="40"/>
  <c r="Q30" i="40"/>
  <c r="F31" i="40"/>
  <c r="G31" i="40"/>
  <c r="Q31" i="40"/>
  <c r="F32" i="40"/>
  <c r="G32" i="40"/>
  <c r="Q32" i="40"/>
  <c r="F33" i="40"/>
  <c r="G33" i="40"/>
  <c r="Q33" i="40"/>
  <c r="F34" i="40"/>
  <c r="G34" i="40"/>
  <c r="Q34" i="40"/>
  <c r="F35" i="40"/>
  <c r="G35" i="40"/>
  <c r="Q35" i="40"/>
  <c r="F36" i="40"/>
  <c r="G36" i="40"/>
  <c r="Q36" i="40"/>
  <c r="F37" i="40"/>
  <c r="G37" i="40"/>
  <c r="Q37" i="40"/>
  <c r="F38" i="40"/>
  <c r="G38" i="40"/>
  <c r="Q38" i="40"/>
  <c r="Q41" i="40"/>
  <c r="E28" i="11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40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C8" i="33"/>
  <c r="D16" i="33"/>
  <c r="E16" i="33"/>
  <c r="C8" i="32"/>
  <c r="D16" i="32"/>
  <c r="E16" i="32"/>
  <c r="D26" i="16"/>
  <c r="D26" i="11"/>
  <c r="E26" i="11"/>
  <c r="D26" i="10"/>
  <c r="D21" i="12"/>
  <c r="E21" i="12"/>
  <c r="D26" i="14"/>
  <c r="D26" i="13"/>
  <c r="D26" i="12"/>
  <c r="D26" i="15"/>
  <c r="E26" i="15"/>
  <c r="D26" i="17"/>
  <c r="E26" i="17"/>
  <c r="D26" i="18"/>
  <c r="D26" i="19"/>
  <c r="D26" i="22"/>
  <c r="E26" i="22"/>
  <c r="H17" i="40"/>
  <c r="D26" i="21"/>
  <c r="E26" i="21"/>
  <c r="D26" i="20"/>
  <c r="E23" i="33"/>
  <c r="E11" i="29"/>
  <c r="E14" i="26"/>
  <c r="E30" i="19"/>
  <c r="E23" i="17"/>
  <c r="E31" i="10"/>
  <c r="E25" i="9"/>
  <c r="E32" i="8"/>
  <c r="D16" i="7"/>
  <c r="E16" i="7"/>
  <c r="C8" i="34"/>
  <c r="D16" i="34"/>
  <c r="E16" i="34"/>
  <c r="C8" i="31"/>
  <c r="D16" i="31"/>
  <c r="E16" i="31"/>
  <c r="C8" i="30"/>
  <c r="D16" i="30"/>
  <c r="E16" i="30"/>
  <c r="C8" i="29"/>
  <c r="D16" i="29"/>
  <c r="E16" i="29"/>
  <c r="C8" i="28"/>
  <c r="D16" i="28"/>
  <c r="E16" i="28"/>
  <c r="C8" i="27"/>
  <c r="D16" i="27"/>
  <c r="E16" i="27"/>
  <c r="C8" i="26"/>
  <c r="D16" i="26"/>
  <c r="E16" i="26"/>
  <c r="C8" i="25"/>
  <c r="D16" i="25"/>
  <c r="E16" i="25"/>
  <c r="C8" i="24"/>
  <c r="D16" i="24"/>
  <c r="E16" i="24"/>
  <c r="C8" i="23"/>
  <c r="D16" i="23"/>
  <c r="E16" i="23"/>
  <c r="C8" i="22"/>
  <c r="D16" i="22"/>
  <c r="E16" i="22"/>
  <c r="C8" i="21"/>
  <c r="D16" i="21"/>
  <c r="E16" i="21"/>
  <c r="C8" i="20"/>
  <c r="D16" i="20"/>
  <c r="E16" i="20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/>
  <c r="D26" i="34"/>
  <c r="E26" i="34"/>
  <c r="D26" i="33"/>
  <c r="E26" i="33"/>
  <c r="D26" i="32"/>
  <c r="E26" i="32"/>
  <c r="D26" i="31"/>
  <c r="E26" i="31"/>
  <c r="D26" i="30"/>
  <c r="E26" i="30"/>
  <c r="D26" i="29"/>
  <c r="E26" i="29"/>
  <c r="D26" i="28"/>
  <c r="E26" i="28"/>
  <c r="D26" i="27"/>
  <c r="E26" i="27"/>
  <c r="D26" i="26"/>
  <c r="E26" i="26"/>
  <c r="D26" i="25"/>
  <c r="E26" i="25"/>
  <c r="D26" i="24"/>
  <c r="E26" i="24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E26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H20" i="40"/>
  <c r="H19" i="40"/>
  <c r="H18" i="40"/>
  <c r="H16" i="40"/>
  <c r="H15" i="40"/>
  <c r="H14" i="40"/>
  <c r="H13" i="40"/>
  <c r="H12" i="40"/>
  <c r="H11" i="40"/>
  <c r="L12" i="40"/>
  <c r="L13" i="40"/>
  <c r="H37" i="40"/>
  <c r="H31" i="40"/>
  <c r="H30" i="40"/>
  <c r="H29" i="40"/>
  <c r="H28" i="40"/>
  <c r="H27" i="40"/>
  <c r="H26" i="40"/>
  <c r="H24" i="40"/>
  <c r="H23" i="40"/>
  <c r="H21" i="40"/>
  <c r="H35" i="40"/>
  <c r="H38" i="40"/>
  <c r="H36" i="40"/>
  <c r="H34" i="40"/>
  <c r="H33" i="40"/>
  <c r="H32" i="40"/>
  <c r="L30" i="40"/>
  <c r="L31" i="40"/>
  <c r="H25" i="40"/>
  <c r="L24" i="40"/>
  <c r="L25" i="40"/>
  <c r="H22" i="40"/>
  <c r="L18" i="40"/>
  <c r="L19" i="40"/>
  <c r="L36" i="40"/>
  <c r="Q43" i="40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<sst xmlns="http://schemas.openxmlformats.org/spreadsheetml/2006/main" count="661" uniqueCount="41">
  <si>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</si>
  <si>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</si>
  <si>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</si>
  <si>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</si>
  <si>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</si>
  <si>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</si>
  <si>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</si>
  <si>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</si>
  <si>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</si>
  <si>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</si>
  <si>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</si>
  <si>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</si>
  <si>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</si>
  <si>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</si>
  <si>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</si>
  <si>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</si>
  <si>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</si>
  <si>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</si>
  <si>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</si>
  <si>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</si>
  <si>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</si>
  <si>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</si>
  <si>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</si>
  <si>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</si>
  <si>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m3  --&gt;</t>
  </si>
  <si>
    <t>l/s  --&gt;</t>
  </si>
  <si>
    <t>Meta</t>
  </si>
  <si>
    <t>Q Intantaneo</t>
  </si>
  <si>
    <t>&lt;-- Real mes finalizado</t>
  </si>
  <si>
    <t>Control parcial semanal</t>
  </si>
  <si>
    <t xml:space="preserve">12:00 a 13:00hrs se realiza limpiesa de medidores y filtros </t>
  </si>
  <si>
    <t>Tabla N° 2</t>
  </si>
  <si>
    <t>Control avance diario con proyección mensual.</t>
  </si>
  <si>
    <t>Real V/S Proyección</t>
  </si>
  <si>
    <t>Limpieza filtro medidor desde 13:00 hasta 14:00</t>
  </si>
  <si>
    <t>Aporte  1 al 6 de Febrero</t>
  </si>
  <si>
    <t>Aporte  7 al 12 de Febrero</t>
  </si>
  <si>
    <t>Aporte  13 al 18 de Febrero</t>
  </si>
  <si>
    <t>Aporte  19 al 24 de Febrero</t>
  </si>
  <si>
    <t>Aporte  25 al 28 de Febrero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</si>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</sst>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&quot; de &quot;mmmm&quot; de &quot;yyyy;@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3" fontId="1" fillId="3" borderId="13" xfId="0" applyNumberFormat="1" applyFont="1" applyFill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0" xfId="0" applyNumberFormat="1" applyFon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/>
    </xf>
    <xf numFmtId="4" fontId="11" fillId="5" borderId="59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9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" fontId="0" fillId="2" borderId="0" xfId="0" applyNumberFormat="1" applyFill="1"/>
  </cellXfs>
  <cellStyles count="2">
    <cellStyle name="Normal" xfId="0" builtinId="0"/>
    <cellStyle name="Porcentaje" xfId="1" builtinId="5"/>
  </cellStyles>
  <dxfs count="28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="90" zoomScaleNormal="90" workbookViewId="0">
      <selection activeCell="J10" sqref="J10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31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32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10" t="s">
        <v>12</v>
      </c>
      <c r="D8" s="110" t="s">
        <v>1</v>
      </c>
      <c r="E8" s="58" t="s">
        <v>8</v>
      </c>
      <c r="F8" s="110" t="s">
        <v>13</v>
      </c>
      <c r="G8" s="114" t="s">
        <v>14</v>
      </c>
      <c r="H8" s="115"/>
      <c r="I8" s="57"/>
      <c r="J8" s="57"/>
      <c r="K8" s="71" t="s">
        <v>29</v>
      </c>
      <c r="L8" s="77"/>
      <c r="M8" s="77"/>
      <c r="N8" s="77"/>
      <c r="O8" s="112" t="s">
        <v>27</v>
      </c>
      <c r="P8" s="110" t="s">
        <v>26</v>
      </c>
      <c r="Q8" s="112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11"/>
      <c r="D9" s="111"/>
      <c r="E9" s="97" t="s">
        <v>18</v>
      </c>
      <c r="F9" s="111"/>
      <c r="G9" s="116"/>
      <c r="H9" s="117"/>
      <c r="I9" s="57"/>
      <c r="J9" s="57"/>
      <c r="K9" s="57"/>
      <c r="L9" s="77"/>
      <c r="M9" s="77"/>
      <c r="N9" s="77"/>
      <c r="O9" s="113"/>
      <c r="P9" s="111"/>
      <c r="Q9" s="113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44592</v>
      </c>
      <c r="E10" s="95">
        <v>0.33333333333333331</v>
      </c>
      <c r="F10" s="96">
        <v>1188291</v>
      </c>
      <c r="G10" s="82" t="s">
        <v>17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58" t="s">
        <v>17</v>
      </c>
      <c r="Q10" s="92" t="s">
        <v>17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44593</v>
      </c>
      <c r="E11" s="72">
        <v>0.33333333333333331</v>
      </c>
      <c r="F11" s="61">
        <f>'Día 1'!C16</f>
        <v>1191277</v>
      </c>
      <c r="G11" s="61">
        <f>F11-F10</f>
        <v>2986</v>
      </c>
      <c r="H11" s="62">
        <f>G11*1000/24/60/60</f>
        <v>34.56018518518519</v>
      </c>
      <c r="I11" s="155"/>
      <c r="J11" s="155"/>
      <c r="K11" s="120" t="s">
        <v>35</v>
      </c>
      <c r="L11" s="121"/>
      <c r="M11" s="122"/>
      <c r="O11" s="61">
        <v>30</v>
      </c>
      <c r="P11" s="61">
        <f>O11*60*60*24/1000</f>
        <v>2592</v>
      </c>
      <c r="Q11" s="61">
        <f>G11</f>
        <v>2986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44594</v>
      </c>
      <c r="E12" s="72">
        <v>0.33333333333333331</v>
      </c>
      <c r="F12" s="61">
        <f>'Día 2'!C16</f>
        <v>1194220</v>
      </c>
      <c r="G12" s="61">
        <f>F12-F11</f>
        <v>2943</v>
      </c>
      <c r="H12" s="62">
        <f>G12*1000/24/60/60</f>
        <v>34.0625</v>
      </c>
      <c r="I12" s="155"/>
      <c r="J12" s="155"/>
      <c r="K12" s="73"/>
      <c r="L12" s="81">
        <f>SUM(G11:G16)</f>
        <v>17564</v>
      </c>
      <c r="M12" s="83" t="s">
        <v>17</v>
      </c>
      <c r="N12" s="80"/>
      <c r="O12" s="61">
        <v>30</v>
      </c>
      <c r="P12" s="61">
        <f t="shared" ref="P12:P38" si="0">O12*60*60*24/1000</f>
        <v>2592</v>
      </c>
      <c r="Q12" s="61">
        <f>G12</f>
        <v>2943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44595</v>
      </c>
      <c r="E13" s="72">
        <v>0.33333333333333331</v>
      </c>
      <c r="F13" s="61">
        <f>'Día 3'!C16</f>
        <v>1197681</v>
      </c>
      <c r="G13" s="61">
        <f t="shared" ref="G13:G38" si="1">F13-F12</f>
        <v>3461</v>
      </c>
      <c r="H13" s="62">
        <f t="shared" ref="H13:H38" si="2">G13*1000/24/60/60</f>
        <v>40.057870370370367</v>
      </c>
      <c r="I13" s="155"/>
      <c r="J13" s="155"/>
      <c r="K13" s="73"/>
      <c r="L13" s="86">
        <f>L12*1000/6/24/60/60</f>
        <v>33.881172839506178</v>
      </c>
      <c r="M13" s="86" t="s">
        <v>11</v>
      </c>
      <c r="N13" s="80"/>
      <c r="O13" s="61">
        <v>30</v>
      </c>
      <c r="P13" s="61">
        <f t="shared" si="0"/>
        <v>2592</v>
      </c>
      <c r="Q13" s="61">
        <f t="shared" ref="Q13:Q38" si="3">G13</f>
        <v>3461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44596</v>
      </c>
      <c r="E14" s="72">
        <v>0.33333333333333331</v>
      </c>
      <c r="F14" s="61">
        <f>'Día 4'!C16</f>
        <v>1200508</v>
      </c>
      <c r="G14" s="61">
        <f t="shared" si="1"/>
        <v>2827</v>
      </c>
      <c r="H14" s="62">
        <f t="shared" si="2"/>
        <v>32.719907407407412</v>
      </c>
      <c r="I14" s="155"/>
      <c r="J14" s="155"/>
      <c r="K14" s="75"/>
      <c r="L14" s="84"/>
      <c r="M14" s="85"/>
      <c r="N14" s="80"/>
      <c r="O14" s="61">
        <v>30</v>
      </c>
      <c r="P14" s="61">
        <f t="shared" si="0"/>
        <v>2592</v>
      </c>
      <c r="Q14" s="61">
        <f t="shared" si="3"/>
        <v>2827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44597</v>
      </c>
      <c r="E15" s="72">
        <v>0.33333333333333331</v>
      </c>
      <c r="F15" s="61">
        <f>'Día 5'!C16</f>
        <v>1202183</v>
      </c>
      <c r="G15" s="61">
        <f t="shared" si="1"/>
        <v>1675</v>
      </c>
      <c r="H15" s="62">
        <f t="shared" si="2"/>
        <v>19.386574074074076</v>
      </c>
      <c r="I15" s="155"/>
      <c r="J15" s="155"/>
      <c r="K15" s="57"/>
      <c r="L15" s="81"/>
      <c r="M15" s="79"/>
      <c r="N15" s="80"/>
      <c r="O15" s="61">
        <v>30</v>
      </c>
      <c r="P15" s="61">
        <f t="shared" si="0"/>
        <v>2592</v>
      </c>
      <c r="Q15" s="61">
        <f t="shared" si="3"/>
        <v>1675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44598</v>
      </c>
      <c r="E16" s="72">
        <v>0.33333333333333331</v>
      </c>
      <c r="F16" s="61">
        <f>'DÍa 6'!C16</f>
        <v>1205855</v>
      </c>
      <c r="G16" s="61">
        <f t="shared" si="1"/>
        <v>3672</v>
      </c>
      <c r="H16" s="62">
        <f t="shared" si="2"/>
        <v>42.5</v>
      </c>
      <c r="I16" s="155"/>
      <c r="J16" s="155"/>
      <c r="K16" s="57"/>
      <c r="L16" s="81"/>
      <c r="M16" s="79"/>
      <c r="N16" s="80"/>
      <c r="O16" s="61">
        <v>30</v>
      </c>
      <c r="P16" s="61">
        <f t="shared" si="0"/>
        <v>2592</v>
      </c>
      <c r="Q16" s="61">
        <f t="shared" si="3"/>
        <v>3672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44599</v>
      </c>
      <c r="E17" s="72">
        <v>0.33333333333333331</v>
      </c>
      <c r="F17" s="61">
        <f>'Día 7'!C16</f>
        <v>1209585</v>
      </c>
      <c r="G17" s="61">
        <f t="shared" si="1"/>
        <v>3730</v>
      </c>
      <c r="H17" s="62">
        <f t="shared" si="2"/>
        <v>43.171296296296298</v>
      </c>
      <c r="I17" s="155"/>
      <c r="J17" s="155"/>
      <c r="K17" s="120" t="s">
        <v>36</v>
      </c>
      <c r="L17" s="121"/>
      <c r="M17" s="122"/>
      <c r="N17" s="80"/>
      <c r="O17" s="61">
        <v>30</v>
      </c>
      <c r="P17" s="61">
        <f t="shared" si="0"/>
        <v>2592</v>
      </c>
      <c r="Q17" s="61">
        <f t="shared" si="3"/>
        <v>3730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44600</v>
      </c>
      <c r="E18" s="72">
        <v>0.33333333333333331</v>
      </c>
      <c r="F18" s="61">
        <f>'Día 8'!C16</f>
        <v>1213093</v>
      </c>
      <c r="G18" s="61">
        <f t="shared" si="1"/>
        <v>3508</v>
      </c>
      <c r="H18" s="62">
        <f t="shared" si="2"/>
        <v>40.601851851851848</v>
      </c>
      <c r="I18" s="155"/>
      <c r="J18" s="155"/>
      <c r="K18" s="73"/>
      <c r="L18" s="81">
        <f>SUM(G17:G22)</f>
        <v>21528</v>
      </c>
      <c r="M18" s="83" t="s">
        <v>17</v>
      </c>
      <c r="N18" s="80"/>
      <c r="O18" s="61">
        <v>30</v>
      </c>
      <c r="P18" s="61">
        <f t="shared" si="0"/>
        <v>2592</v>
      </c>
      <c r="Q18" s="61">
        <f t="shared" si="3"/>
        <v>3508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44601</v>
      </c>
      <c r="E19" s="72">
        <v>0.33333333333333331</v>
      </c>
      <c r="F19" s="61">
        <f>'Día 9'!C16</f>
        <v>1217125</v>
      </c>
      <c r="G19" s="61">
        <f t="shared" si="1"/>
        <v>4032</v>
      </c>
      <c r="H19" s="62">
        <f t="shared" si="2"/>
        <v>46.666666666666664</v>
      </c>
      <c r="I19" s="155"/>
      <c r="J19" s="155"/>
      <c r="K19" s="73"/>
      <c r="L19" s="86">
        <f>L18*1000/6/24/60/60</f>
        <v>41.527777777777779</v>
      </c>
      <c r="M19" s="86" t="s">
        <v>11</v>
      </c>
      <c r="N19" s="80"/>
      <c r="O19" s="61">
        <v>30</v>
      </c>
      <c r="P19" s="61">
        <f t="shared" si="0"/>
        <v>2592</v>
      </c>
      <c r="Q19" s="61">
        <f t="shared" si="3"/>
        <v>4032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44602</v>
      </c>
      <c r="E20" s="72">
        <v>0.33333333333333331</v>
      </c>
      <c r="F20" s="61">
        <f>'Día 10'!C16</f>
        <v>1220730</v>
      </c>
      <c r="G20" s="61">
        <f t="shared" si="1"/>
        <v>3605</v>
      </c>
      <c r="H20" s="62">
        <f t="shared" si="2"/>
        <v>41.724537037037038</v>
      </c>
      <c r="I20" s="155"/>
      <c r="J20" s="155"/>
      <c r="K20" s="75"/>
      <c r="L20" s="84"/>
      <c r="M20" s="85"/>
      <c r="N20" s="80"/>
      <c r="O20" s="61">
        <v>30</v>
      </c>
      <c r="P20" s="61">
        <f t="shared" si="0"/>
        <v>2592</v>
      </c>
      <c r="Q20" s="61">
        <f t="shared" si="3"/>
        <v>3605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44603</v>
      </c>
      <c r="E21" s="72">
        <v>0.33333333333333331</v>
      </c>
      <c r="F21" s="61">
        <f>'Día 11'!C16</f>
        <v>1224118</v>
      </c>
      <c r="G21" s="61">
        <f t="shared" si="1"/>
        <v>3388</v>
      </c>
      <c r="H21" s="62">
        <f t="shared" si="2"/>
        <v>39.212962962962962</v>
      </c>
      <c r="I21" s="155"/>
      <c r="J21" s="155"/>
      <c r="K21" s="57"/>
      <c r="L21" s="78"/>
      <c r="M21" s="79"/>
      <c r="N21" s="80"/>
      <c r="O21" s="61">
        <v>30</v>
      </c>
      <c r="P21" s="61">
        <f t="shared" si="0"/>
        <v>2592</v>
      </c>
      <c r="Q21" s="61">
        <f t="shared" si="3"/>
        <v>3388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44604</v>
      </c>
      <c r="E22" s="72">
        <v>0.33333333333333331</v>
      </c>
      <c r="F22" s="61">
        <f>'Día 12'!C16</f>
        <v>1227383</v>
      </c>
      <c r="G22" s="61">
        <f t="shared" si="1"/>
        <v>3265</v>
      </c>
      <c r="H22" s="62">
        <f t="shared" si="2"/>
        <v>37.789351851851848</v>
      </c>
      <c r="I22" s="155"/>
      <c r="J22" s="155"/>
      <c r="K22" s="57"/>
      <c r="L22" s="78"/>
      <c r="M22" s="79"/>
      <c r="N22" s="80"/>
      <c r="O22" s="61">
        <v>30</v>
      </c>
      <c r="P22" s="61">
        <f t="shared" si="0"/>
        <v>2592</v>
      </c>
      <c r="Q22" s="61">
        <f t="shared" si="3"/>
        <v>3265</v>
      </c>
      <c r="R22" s="76"/>
      <c r="S22" s="57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44605</v>
      </c>
      <c r="E23" s="72">
        <v>0.33333333333333331</v>
      </c>
      <c r="F23" s="61">
        <f>'Día 13'!C16</f>
        <v>1230471</v>
      </c>
      <c r="G23" s="61">
        <f t="shared" si="1"/>
        <v>3088</v>
      </c>
      <c r="H23" s="62">
        <f t="shared" si="2"/>
        <v>35.74074074074074</v>
      </c>
      <c r="I23" s="155"/>
      <c r="J23" s="155"/>
      <c r="K23" s="120" t="s">
        <v>37</v>
      </c>
      <c r="L23" s="121"/>
      <c r="M23" s="122"/>
      <c r="N23" s="80"/>
      <c r="O23" s="61">
        <v>30</v>
      </c>
      <c r="P23" s="61">
        <f t="shared" si="0"/>
        <v>2592</v>
      </c>
      <c r="Q23" s="61">
        <f t="shared" si="3"/>
        <v>3088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44606</v>
      </c>
      <c r="E24" s="72">
        <v>0.33333333333333331</v>
      </c>
      <c r="F24" s="61">
        <f>'Día 14'!C16</f>
        <v>1233618</v>
      </c>
      <c r="G24" s="61">
        <f t="shared" si="1"/>
        <v>3147</v>
      </c>
      <c r="H24" s="62">
        <f t="shared" si="2"/>
        <v>36.423611111111107</v>
      </c>
      <c r="I24" s="155"/>
      <c r="J24" s="155"/>
      <c r="K24" s="73"/>
      <c r="L24" s="81">
        <f>SUM(G23:G28)</f>
        <v>19567</v>
      </c>
      <c r="M24" s="83" t="s">
        <v>17</v>
      </c>
      <c r="N24" s="80"/>
      <c r="O24" s="61">
        <v>30</v>
      </c>
      <c r="P24" s="61">
        <f t="shared" si="0"/>
        <v>2592</v>
      </c>
      <c r="Q24" s="61">
        <f t="shared" si="3"/>
        <v>3147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44607</v>
      </c>
      <c r="E25" s="72">
        <v>0.33333333333333331</v>
      </c>
      <c r="F25" s="61">
        <f>'Día 15'!C16</f>
        <v>1236913</v>
      </c>
      <c r="G25" s="61">
        <f t="shared" si="1"/>
        <v>3295</v>
      </c>
      <c r="H25" s="62">
        <f t="shared" si="2"/>
        <v>38.136574074074069</v>
      </c>
      <c r="I25" s="155"/>
      <c r="J25" s="155"/>
      <c r="K25" s="73"/>
      <c r="L25" s="86">
        <f>L24*1000/6/24/60/60</f>
        <v>37.744984567901234</v>
      </c>
      <c r="M25" s="86" t="s">
        <v>11</v>
      </c>
      <c r="N25" s="80"/>
      <c r="O25" s="61">
        <v>30</v>
      </c>
      <c r="P25" s="61">
        <f t="shared" si="0"/>
        <v>2592</v>
      </c>
      <c r="Q25" s="61">
        <f t="shared" si="3"/>
        <v>3295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44608</v>
      </c>
      <c r="E26" s="72">
        <v>0.33333333333333331</v>
      </c>
      <c r="F26" s="61">
        <f>'Día 16'!C16</f>
        <v>1240311</v>
      </c>
      <c r="G26" s="61">
        <f t="shared" si="1"/>
        <v>3398</v>
      </c>
      <c r="H26" s="62">
        <f t="shared" si="2"/>
        <v>39.328703703703702</v>
      </c>
      <c r="I26" s="155"/>
      <c r="J26" s="155"/>
      <c r="K26" s="75"/>
      <c r="L26" s="84"/>
      <c r="M26" s="85"/>
      <c r="N26" s="80"/>
      <c r="O26" s="61">
        <v>30</v>
      </c>
      <c r="P26" s="61">
        <f t="shared" si="0"/>
        <v>2592</v>
      </c>
      <c r="Q26" s="61">
        <f t="shared" si="3"/>
        <v>3398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44609</v>
      </c>
      <c r="E27" s="72">
        <v>0.33333333333333331</v>
      </c>
      <c r="F27" s="61">
        <f>'Día 17'!C16</f>
        <v>1243643</v>
      </c>
      <c r="G27" s="61">
        <f t="shared" si="1"/>
        <v>3332</v>
      </c>
      <c r="H27" s="62">
        <f t="shared" si="2"/>
        <v>38.564814814814817</v>
      </c>
      <c r="I27" s="155"/>
      <c r="J27" s="155"/>
      <c r="K27" s="57"/>
      <c r="L27" s="78"/>
      <c r="M27" s="79"/>
      <c r="N27" s="80"/>
      <c r="O27" s="61">
        <v>30</v>
      </c>
      <c r="P27" s="61">
        <f t="shared" si="0"/>
        <v>2592</v>
      </c>
      <c r="Q27" s="61">
        <f t="shared" si="3"/>
        <v>3332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44610</v>
      </c>
      <c r="E28" s="72">
        <v>0.33333333333333331</v>
      </c>
      <c r="F28" s="61">
        <f>'Día 18'!C16</f>
        <v>1246950</v>
      </c>
      <c r="G28" s="61">
        <f t="shared" si="1"/>
        <v>3307</v>
      </c>
      <c r="H28" s="62">
        <f t="shared" si="2"/>
        <v>38.275462962962962</v>
      </c>
      <c r="I28" s="155"/>
      <c r="J28" s="155"/>
      <c r="K28" s="57"/>
      <c r="L28" s="78"/>
      <c r="M28" s="79"/>
      <c r="N28" s="80"/>
      <c r="O28" s="61">
        <v>30</v>
      </c>
      <c r="P28" s="61">
        <f t="shared" si="0"/>
        <v>2592</v>
      </c>
      <c r="Q28" s="61">
        <f t="shared" si="3"/>
        <v>3307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44611</v>
      </c>
      <c r="E29" s="72">
        <v>0.33333333333333331</v>
      </c>
      <c r="F29" s="61">
        <f>'Día 19'!C16</f>
        <v>1250221</v>
      </c>
      <c r="G29" s="61">
        <f t="shared" si="1"/>
        <v>3271</v>
      </c>
      <c r="H29" s="62">
        <f t="shared" si="2"/>
        <v>37.858796296296298</v>
      </c>
      <c r="I29" s="155"/>
      <c r="J29" s="155"/>
      <c r="K29" s="120" t="s">
        <v>38</v>
      </c>
      <c r="L29" s="121"/>
      <c r="M29" s="122"/>
      <c r="N29" s="80"/>
      <c r="O29" s="61">
        <v>30</v>
      </c>
      <c r="P29" s="61">
        <f t="shared" si="0"/>
        <v>2592</v>
      </c>
      <c r="Q29" s="61">
        <f t="shared" si="3"/>
        <v>3271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44612</v>
      </c>
      <c r="E30" s="72">
        <v>0.33333333333333331</v>
      </c>
      <c r="F30" s="61">
        <f>'Día 20'!C16</f>
        <v>1253416</v>
      </c>
      <c r="G30" s="61">
        <f t="shared" si="1"/>
        <v>3195</v>
      </c>
      <c r="H30" s="62">
        <f t="shared" si="2"/>
        <v>36.979166666666664</v>
      </c>
      <c r="I30" s="155"/>
      <c r="J30" s="155"/>
      <c r="K30" s="73"/>
      <c r="L30" s="81">
        <f>SUM(G29:G34)</f>
        <v>18792</v>
      </c>
      <c r="M30" s="83" t="s">
        <v>17</v>
      </c>
      <c r="N30" s="80"/>
      <c r="O30" s="61">
        <v>30</v>
      </c>
      <c r="P30" s="61">
        <f t="shared" si="0"/>
        <v>2592</v>
      </c>
      <c r="Q30" s="61">
        <f t="shared" si="3"/>
        <v>3195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44613</v>
      </c>
      <c r="E31" s="72">
        <v>0.33333333333333331</v>
      </c>
      <c r="F31" s="61">
        <f>'Día 21'!C16</f>
        <v>1256490</v>
      </c>
      <c r="G31" s="61">
        <f t="shared" si="1"/>
        <v>3074</v>
      </c>
      <c r="H31" s="62">
        <f t="shared" si="2"/>
        <v>35.578703703703702</v>
      </c>
      <c r="I31" s="155"/>
      <c r="J31" s="155"/>
      <c r="K31" s="73"/>
      <c r="L31" s="86">
        <f>L30*1000/6/24/60/60</f>
        <v>36.25</v>
      </c>
      <c r="M31" s="86" t="s">
        <v>11</v>
      </c>
      <c r="N31" s="80"/>
      <c r="O31" s="61">
        <v>30</v>
      </c>
      <c r="P31" s="61">
        <f t="shared" si="0"/>
        <v>2592</v>
      </c>
      <c r="Q31" s="61">
        <f t="shared" si="3"/>
        <v>3074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44614</v>
      </c>
      <c r="E32" s="72">
        <v>0.33333333333333331</v>
      </c>
      <c r="F32" s="61">
        <f>'Día 22'!C16</f>
        <v>1259640</v>
      </c>
      <c r="G32" s="61">
        <f t="shared" si="1"/>
        <v>3150</v>
      </c>
      <c r="H32" s="62">
        <f t="shared" si="2"/>
        <v>36.458333333333336</v>
      </c>
      <c r="I32" s="155"/>
      <c r="J32" s="155"/>
      <c r="K32" s="75"/>
      <c r="L32" s="84"/>
      <c r="M32" s="85"/>
      <c r="N32" s="80"/>
      <c r="O32" s="61">
        <v>30</v>
      </c>
      <c r="P32" s="61">
        <f t="shared" si="0"/>
        <v>2592</v>
      </c>
      <c r="Q32" s="61">
        <f t="shared" si="3"/>
        <v>3150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44615</v>
      </c>
      <c r="E33" s="72">
        <v>0.33333333333333331</v>
      </c>
      <c r="F33" s="61">
        <f>'Día 23'!C16</f>
        <v>1262733</v>
      </c>
      <c r="G33" s="61">
        <f t="shared" si="1"/>
        <v>3093</v>
      </c>
      <c r="H33" s="62">
        <f t="shared" si="2"/>
        <v>35.798611111111107</v>
      </c>
      <c r="I33" s="155"/>
      <c r="J33" s="155"/>
      <c r="K33" s="57"/>
      <c r="L33" s="78"/>
      <c r="M33" s="79"/>
      <c r="N33" s="80"/>
      <c r="O33" s="61">
        <v>30</v>
      </c>
      <c r="P33" s="61">
        <f t="shared" si="0"/>
        <v>2592</v>
      </c>
      <c r="Q33" s="61">
        <f t="shared" si="3"/>
        <v>3093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44616</v>
      </c>
      <c r="E34" s="72">
        <v>0.33333333333333331</v>
      </c>
      <c r="F34" s="61">
        <f>'Día 24'!C16</f>
        <v>1265742</v>
      </c>
      <c r="G34" s="61">
        <f t="shared" si="1"/>
        <v>3009</v>
      </c>
      <c r="H34" s="62">
        <f t="shared" si="2"/>
        <v>34.826388888888893</v>
      </c>
      <c r="I34" s="155"/>
      <c r="J34" s="155"/>
      <c r="K34" s="57"/>
      <c r="L34" s="78"/>
      <c r="M34" s="79"/>
      <c r="N34" s="80"/>
      <c r="O34" s="61">
        <v>30</v>
      </c>
      <c r="P34" s="61">
        <f t="shared" si="0"/>
        <v>2592</v>
      </c>
      <c r="Q34" s="61">
        <f t="shared" si="3"/>
        <v>3009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44617</v>
      </c>
      <c r="E35" s="72">
        <v>0.33333333333333331</v>
      </c>
      <c r="F35" s="61">
        <f>'Día 25'!C16</f>
        <v>1268743</v>
      </c>
      <c r="G35" s="61">
        <f t="shared" si="1"/>
        <v>3001</v>
      </c>
      <c r="H35" s="62">
        <f t="shared" si="2"/>
        <v>34.733796296296298</v>
      </c>
      <c r="I35" s="155"/>
      <c r="J35" s="155"/>
      <c r="K35" s="120" t="s">
        <v>39</v>
      </c>
      <c r="L35" s="121"/>
      <c r="M35" s="122"/>
      <c r="N35" s="80"/>
      <c r="O35" s="61">
        <v>30</v>
      </c>
      <c r="P35" s="61">
        <f t="shared" si="0"/>
        <v>2592</v>
      </c>
      <c r="Q35" s="61">
        <f t="shared" si="3"/>
        <v>3001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44618</v>
      </c>
      <c r="E36" s="72">
        <v>0.33333333333333331</v>
      </c>
      <c r="F36" s="61">
        <f>'Día 26'!C16</f>
        <v>1271730</v>
      </c>
      <c r="G36" s="61">
        <f t="shared" si="1"/>
        <v>2987</v>
      </c>
      <c r="H36" s="62">
        <f t="shared" si="2"/>
        <v>34.57175925925926</v>
      </c>
      <c r="I36" s="155"/>
      <c r="J36" s="155"/>
      <c r="K36" s="73"/>
      <c r="L36" s="81">
        <f>SUM(G35:G38)</f>
        <v>12285</v>
      </c>
      <c r="M36" s="83" t="s">
        <v>17</v>
      </c>
      <c r="N36" s="80"/>
      <c r="O36" s="61">
        <v>30</v>
      </c>
      <c r="P36" s="61">
        <f t="shared" si="0"/>
        <v>2592</v>
      </c>
      <c r="Q36" s="61">
        <f t="shared" si="3"/>
        <v>2987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44619</v>
      </c>
      <c r="E37" s="72">
        <v>0.33333333333333331</v>
      </c>
      <c r="F37" s="61">
        <f>'Día 27'!C16</f>
        <v>1274883</v>
      </c>
      <c r="G37" s="61">
        <f t="shared" si="1"/>
        <v>3153</v>
      </c>
      <c r="H37" s="62">
        <f t="shared" si="2"/>
        <v>36.493055555555557</v>
      </c>
      <c r="I37" s="155"/>
      <c r="J37" s="155"/>
      <c r="K37" s="73"/>
      <c r="L37" s="86">
        <f>L36*1000/3/24/60/60</f>
        <v>47.395833333333336</v>
      </c>
      <c r="M37" s="86" t="s">
        <v>11</v>
      </c>
      <c r="N37" s="80"/>
      <c r="O37" s="61">
        <v>30</v>
      </c>
      <c r="P37" s="61">
        <f t="shared" si="0"/>
        <v>2592</v>
      </c>
      <c r="Q37" s="61">
        <f t="shared" si="3"/>
        <v>3153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44620</v>
      </c>
      <c r="E38" s="72">
        <v>0.33333333333333331</v>
      </c>
      <c r="F38" s="61">
        <f>'Día 28'!C16</f>
        <v>1278027</v>
      </c>
      <c r="G38" s="61">
        <f t="shared" si="1"/>
        <v>3144</v>
      </c>
      <c r="H38" s="62">
        <f t="shared" si="2"/>
        <v>36.388888888888893</v>
      </c>
      <c r="I38" s="155"/>
      <c r="J38" s="155"/>
      <c r="K38" s="75"/>
      <c r="L38" s="84"/>
      <c r="M38" s="85"/>
      <c r="N38" s="80"/>
      <c r="O38" s="61">
        <v>30</v>
      </c>
      <c r="P38" s="61">
        <f t="shared" si="0"/>
        <v>2592</v>
      </c>
      <c r="Q38" s="61">
        <f t="shared" si="3"/>
        <v>3144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 t="s">
        <v>23</v>
      </c>
      <c r="D39" s="60"/>
      <c r="E39" s="72"/>
      <c r="F39" s="59"/>
      <c r="G39" s="152">
        <f>(AVERAGE(G11:G38)-2592)/2592</f>
        <v>0.23644179894179887</v>
      </c>
      <c r="H39" s="152">
        <f>(AVERAGE(H11:H38)-30)/30</f>
        <v>0.2364417989417987</v>
      </c>
      <c r="I39" s="57"/>
      <c r="J39" s="57"/>
      <c r="K39" s="57"/>
      <c r="L39" s="76"/>
      <c r="M39" s="76"/>
      <c r="N39" s="76"/>
      <c r="O39" s="76"/>
      <c r="P39" s="76"/>
      <c r="Q39" s="76"/>
      <c r="R39" s="76"/>
      <c r="S39" s="57"/>
      <c r="T39" s="57"/>
      <c r="U39" s="57"/>
      <c r="V39" s="57"/>
      <c r="W39" s="57"/>
    </row>
    <row r="40" spans="1:23" ht="15" thickBot="1" x14ac:dyDescent="0.4">
      <c r="A40" s="57"/>
      <c r="B40" s="57"/>
      <c r="C40" s="63"/>
      <c r="D40" s="64"/>
      <c r="E40" s="64"/>
      <c r="F40" s="64"/>
      <c r="G40" s="64"/>
      <c r="H40" s="65"/>
      <c r="I40" s="57"/>
      <c r="J40" s="57"/>
      <c r="K40" s="57"/>
      <c r="L40" s="76"/>
      <c r="M40" s="76"/>
      <c r="N40" s="118" t="s">
        <v>33</v>
      </c>
      <c r="O40" s="90" t="s">
        <v>24</v>
      </c>
      <c r="P40" s="89">
        <f>SUM(P11:P38)</f>
        <v>72576</v>
      </c>
      <c r="Q40" s="108">
        <f>SUM(Q11:Q38)</f>
        <v>89736</v>
      </c>
      <c r="R40" s="76"/>
      <c r="S40" s="57"/>
      <c r="T40" s="57"/>
      <c r="U40" s="57"/>
      <c r="V40" s="57"/>
      <c r="W40" s="57"/>
    </row>
    <row r="41" spans="1:23" ht="15" thickBot="1" x14ac:dyDescent="0.4">
      <c r="A41" s="57"/>
      <c r="B41" s="57"/>
      <c r="C41" s="66"/>
      <c r="D41" s="69" t="s">
        <v>16</v>
      </c>
      <c r="E41" s="69"/>
      <c r="F41" s="69"/>
      <c r="G41" s="100">
        <f>(F38-F10)*1000/28/24/60/60</f>
        <v>37.093253968253968</v>
      </c>
      <c r="H41" s="70" t="s">
        <v>15</v>
      </c>
      <c r="I41" s="57"/>
      <c r="J41" s="57"/>
      <c r="K41" s="57"/>
      <c r="L41" s="76"/>
      <c r="M41" s="74"/>
      <c r="N41" s="119"/>
      <c r="O41" s="91" t="s">
        <v>25</v>
      </c>
      <c r="P41" s="107">
        <f>P40*1000/28/24/60/60</f>
        <v>30</v>
      </c>
      <c r="Q41" s="109">
        <f>Q40*1000/28/24/60/60</f>
        <v>37.093253968253968</v>
      </c>
      <c r="R41" s="74" t="s">
        <v>28</v>
      </c>
      <c r="S41" s="57"/>
      <c r="T41" s="57"/>
      <c r="U41" s="57"/>
      <c r="V41" s="57"/>
      <c r="W41" s="57"/>
    </row>
    <row r="42" spans="1:23" x14ac:dyDescent="0.35">
      <c r="A42" s="57"/>
      <c r="B42" s="57"/>
      <c r="C42" s="67"/>
      <c r="D42" s="68"/>
      <c r="E42" s="68"/>
      <c r="F42" s="68"/>
      <c r="G42" s="153">
        <f>SUM(G11:G38)</f>
        <v>89736</v>
      </c>
      <c r="H42" s="154" t="s">
        <v>40</v>
      </c>
      <c r="I42" s="57"/>
      <c r="J42" s="57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x14ac:dyDescent="0.3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76"/>
      <c r="M43" s="76"/>
      <c r="N43" s="87" t="s">
        <v>23</v>
      </c>
      <c r="O43" s="88" t="s">
        <v>17</v>
      </c>
      <c r="P43" s="88"/>
      <c r="Q43" s="99">
        <f>Q40-P40</f>
        <v>17160</v>
      </c>
      <c r="R43" s="76"/>
      <c r="S43" s="57"/>
      <c r="T43" s="57"/>
      <c r="U43" s="57"/>
      <c r="V43" s="57"/>
      <c r="W43" s="57"/>
    </row>
    <row r="44" spans="1:23" x14ac:dyDescent="0.35">
      <c r="A44" s="57"/>
      <c r="B44" s="57"/>
      <c r="C44" s="71" t="s">
        <v>21</v>
      </c>
      <c r="E44" s="57"/>
      <c r="F44" s="57"/>
      <c r="G44" s="57"/>
      <c r="H44" s="57"/>
      <c r="I44" s="57"/>
      <c r="J44" s="57"/>
      <c r="K44" s="57"/>
      <c r="L44" s="76"/>
      <c r="M44" s="76"/>
      <c r="N44" s="76"/>
      <c r="O44" s="76"/>
      <c r="P44" s="76"/>
      <c r="Q44" s="76"/>
      <c r="R44" s="76"/>
      <c r="S44" s="57"/>
      <c r="T44" s="57"/>
      <c r="U44" s="57"/>
      <c r="V44" s="57"/>
      <c r="W44" s="57"/>
    </row>
    <row r="45" spans="1:23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01"/>
      <c r="R46" s="57"/>
      <c r="S46" s="57"/>
      <c r="T46" s="57"/>
      <c r="U46" s="57"/>
      <c r="V46" s="57"/>
      <c r="W46" s="57"/>
    </row>
    <row r="47" spans="1:23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</sheetData>
  <mergeCells count="13">
    <mergeCell ref="N40:N41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F14" sqref="F1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44593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1189602</v>
      </c>
      <c r="D8" s="32"/>
      <c r="E8" s="32"/>
      <c r="F8" s="10"/>
      <c r="G8" s="125"/>
      <c r="H8" s="126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31" t="s">
        <v>0</v>
      </c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1191277</v>
      </c>
      <c r="D16" s="51">
        <f>+C16-C8</f>
        <v>1675</v>
      </c>
      <c r="E16" s="51">
        <f>+D16*1000/14/3600</f>
        <v>33.234126984126988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31" t="s">
        <v>0</v>
      </c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1191937</v>
      </c>
      <c r="D21" s="51">
        <f>+C21-C16</f>
        <v>660</v>
      </c>
      <c r="E21" s="51">
        <f>+D21*1000/5/3600</f>
        <v>36.666666666666664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31" t="s">
        <v>0</v>
      </c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1192513</v>
      </c>
      <c r="D26" s="51">
        <f>+C26-C21</f>
        <v>576</v>
      </c>
      <c r="E26" s="51">
        <f>+D26*1000/5/3600</f>
        <v>32</v>
      </c>
      <c r="F26" s="52" t="s">
        <v>0</v>
      </c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7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22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44594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1192513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 t="s">
        <v>0</v>
      </c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1194220</v>
      </c>
      <c r="D16" s="51">
        <f>+C16-C8</f>
        <v>1707</v>
      </c>
      <c r="E16" s="51">
        <f>+D16*1000/14/3600</f>
        <v>33.86904761904762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46"/>
      <c r="H20" s="147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1195041</v>
      </c>
      <c r="D21" s="51">
        <f>+C21-C16</f>
        <v>821</v>
      </c>
      <c r="E21" s="102">
        <f>+D21*1000/5/3600</f>
        <v>45.611111111111114</v>
      </c>
      <c r="F21" s="52" t="s">
        <v>34</v>
      </c>
      <c r="G21" s="148"/>
      <c r="H21" s="14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25"/>
      <c r="H22" s="12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1195865</v>
      </c>
      <c r="D26" s="51">
        <f>+C26-C21</f>
        <v>824</v>
      </c>
      <c r="E26" s="51">
        <f>+D26*1000/5/3600</f>
        <v>45.777777777777779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44595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1195865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1197681</v>
      </c>
      <c r="D16" s="51">
        <f>+C16-C8</f>
        <v>1816</v>
      </c>
      <c r="E16" s="51">
        <f>+D16*1000/14/3600</f>
        <v>36.031746031746032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1198265</v>
      </c>
      <c r="D21" s="51">
        <f>+C21-C16</f>
        <v>584</v>
      </c>
      <c r="E21" s="51">
        <f>+D21*1000/5/3600</f>
        <v>32.444444444444443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1198872</v>
      </c>
      <c r="D26" s="51">
        <f>+C26-C21</f>
        <v>607</v>
      </c>
      <c r="E26" s="51">
        <f>+D26*1000/5/3600</f>
        <v>33.722222222222221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9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44596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1198872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1200508</v>
      </c>
      <c r="D16" s="51">
        <f>+C16-C8</f>
        <v>1636</v>
      </c>
      <c r="E16" s="51">
        <f>+D16*1000/14/3600</f>
        <v>32.460317460317462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1201113</v>
      </c>
      <c r="D21" s="51">
        <f>+C21-C16</f>
        <v>605</v>
      </c>
      <c r="E21" s="51">
        <f>+D21*1000/5/3600</f>
        <v>33.611111111111114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1201674</v>
      </c>
      <c r="D26" s="51">
        <f>+C26-C21</f>
        <v>561</v>
      </c>
      <c r="E26" s="51">
        <f>+D26*1000/5/3600</f>
        <v>31.166666666666668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44597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1201674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1202183</v>
      </c>
      <c r="D16" s="51">
        <f>+C16-C8</f>
        <v>509</v>
      </c>
      <c r="E16" s="51">
        <f>+D16*1000/14/3600</f>
        <v>10.099206349206348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1202573</v>
      </c>
      <c r="D21" s="51">
        <f>+C21-C16</f>
        <v>390</v>
      </c>
      <c r="E21" s="51">
        <f>+D21*1000/5/3600</f>
        <v>21.666666666666668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1203428</v>
      </c>
      <c r="D26" s="51">
        <f>+C26-C21</f>
        <v>855</v>
      </c>
      <c r="E26" s="51">
        <f>+D26*1000/5/3600</f>
        <v>47.5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44598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1203428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1205855</v>
      </c>
      <c r="D16" s="51">
        <f>+C16-C8</f>
        <v>2427</v>
      </c>
      <c r="E16" s="51">
        <f>+D16*1000/14/3600</f>
        <v>48.154761904761905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 t="s">
        <v>30</v>
      </c>
      <c r="G20" s="105"/>
      <c r="H20" s="10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1206636</v>
      </c>
      <c r="D21" s="51">
        <f>+C21-C16</f>
        <v>781</v>
      </c>
      <c r="E21" s="51">
        <f>+D21*1000/5/3600</f>
        <v>43.388888888888886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1207512</v>
      </c>
      <c r="D26" s="51">
        <f>+C26-C21</f>
        <v>876</v>
      </c>
      <c r="E26" s="51">
        <f>+D26*1000/5/3600</f>
        <v>48.666666666666664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44599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1207512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1209585</v>
      </c>
      <c r="D16" s="51">
        <f>+C16-C8</f>
        <v>2073</v>
      </c>
      <c r="E16" s="51">
        <f>+D16*1000/14/3600</f>
        <v>41.130952380952387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1210364</v>
      </c>
      <c r="D21" s="51">
        <f>+C21-C16</f>
        <v>779</v>
      </c>
      <c r="E21" s="51">
        <f>+D21*1000/5/3600</f>
        <v>43.277777777777779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1211081</v>
      </c>
      <c r="D26" s="51">
        <f>+C26-C21</f>
        <v>717</v>
      </c>
      <c r="E26" s="51">
        <f>+D26*1000/5/3600</f>
        <v>39.833333333333336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44600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1211081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1213093</v>
      </c>
      <c r="D16" s="51">
        <f>+C16-C8</f>
        <v>2012</v>
      </c>
      <c r="E16" s="51">
        <f>+D16*1000/14/3600</f>
        <v>39.920634920634917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1213949</v>
      </c>
      <c r="D21" s="51">
        <f>+C21-C16</f>
        <v>856</v>
      </c>
      <c r="E21" s="51">
        <f>+D21*1000/5/3600</f>
        <v>47.555555555555557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1214780</v>
      </c>
      <c r="D26" s="51">
        <f>+C26-C21</f>
        <v>831</v>
      </c>
      <c r="E26" s="51">
        <f>+D26*1000/5/3600</f>
        <v>46.166666666666664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44601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1214780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1217125</v>
      </c>
      <c r="D16" s="51">
        <f>+C16-C8</f>
        <v>2345</v>
      </c>
      <c r="E16" s="51">
        <f>+D16*1000/14/3600</f>
        <v>46.527777777777779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1217865</v>
      </c>
      <c r="D21" s="51">
        <f>+C21-C16</f>
        <v>740</v>
      </c>
      <c r="E21" s="51">
        <f>+D21*1000/5/3600</f>
        <v>41.111111111111114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1218619</v>
      </c>
      <c r="D26" s="51">
        <f>+C26-C21</f>
        <v>754</v>
      </c>
      <c r="E26" s="51">
        <f>+D26*1000/5/3600</f>
        <v>41.888888888888886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44602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1218619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1220730</v>
      </c>
      <c r="D16" s="51">
        <f>+C16-C8</f>
        <v>2111</v>
      </c>
      <c r="E16" s="51">
        <f>+D16*1000/14/3600</f>
        <v>41.884920634920633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1221465</v>
      </c>
      <c r="D21" s="51">
        <f>+C21-C16</f>
        <v>735</v>
      </c>
      <c r="E21" s="51">
        <f>+D21*1000/5/3600</f>
        <v>40.833333333333336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1222212</v>
      </c>
      <c r="D26" s="51">
        <f>+C26-C21</f>
        <v>747</v>
      </c>
      <c r="E26" s="51">
        <f>+D26*1000/5/3600</f>
        <v>41.5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44603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1222212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1224118</v>
      </c>
      <c r="D16" s="51">
        <f>+C16-C8</f>
        <v>1906</v>
      </c>
      <c r="E16" s="51">
        <f>+D16*1000/14/3600</f>
        <v>37.817460317460316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1224856</v>
      </c>
      <c r="D21" s="51">
        <f>+C21-C16</f>
        <v>738</v>
      </c>
      <c r="E21" s="51">
        <f>+D21*1000/5/3600</f>
        <v>41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1225533</v>
      </c>
      <c r="D26" s="51">
        <f>+C26-C21</f>
        <v>677</v>
      </c>
      <c r="E26" s="51">
        <f>+D26*1000/5/3600</f>
        <v>37.611111111111114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44604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1225533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1227383</v>
      </c>
      <c r="D16" s="51">
        <f>+C16-C8</f>
        <v>1850</v>
      </c>
      <c r="E16" s="51">
        <f>+D16*1000/14/3600</f>
        <v>36.706349206349202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1228064</v>
      </c>
      <c r="D21" s="51">
        <f>+C21-C16</f>
        <v>681</v>
      </c>
      <c r="E21" s="51">
        <f>+D21*1000/5/3600</f>
        <v>37.833333333333336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1228699</v>
      </c>
      <c r="D26" s="51">
        <f>+C26-C21</f>
        <v>635</v>
      </c>
      <c r="E26" s="51">
        <f>+D26*1000/5/3600</f>
        <v>35.277777777777779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44605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1228699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1230471</v>
      </c>
      <c r="D16" s="51">
        <f>+C16-C8</f>
        <v>1772</v>
      </c>
      <c r="E16" s="51">
        <f>+D16*1000/14/3600</f>
        <v>35.158730158730158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1231134</v>
      </c>
      <c r="D21" s="51">
        <f>+C21-C16</f>
        <v>663</v>
      </c>
      <c r="E21" s="51">
        <f>+D21*1000/5/3600</f>
        <v>36.833333333333336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1231802</v>
      </c>
      <c r="D26" s="51">
        <f>+C26-C21</f>
        <v>668</v>
      </c>
      <c r="E26" s="51">
        <f>+D26*1000/5/3600</f>
        <v>37.111111111111114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44606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1231802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1233618</v>
      </c>
      <c r="D16" s="51">
        <f>+C16-C8</f>
        <v>1816</v>
      </c>
      <c r="E16" s="51">
        <f>+D16*1000/14/3600</f>
        <v>36.031746031746032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1234263</v>
      </c>
      <c r="D21" s="51">
        <f>+C21-C16</f>
        <v>645</v>
      </c>
      <c r="E21" s="51">
        <f>+D21*1000/5/3600</f>
        <v>35.833333333333336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1234877</v>
      </c>
      <c r="D26" s="51">
        <f>+C26-C21</f>
        <v>614</v>
      </c>
      <c r="E26" s="51">
        <f>+D26*1000/5/3600</f>
        <v>34.111111111111114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44607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1234877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1236913</v>
      </c>
      <c r="D16" s="51">
        <f>+C16-C8</f>
        <v>2036</v>
      </c>
      <c r="E16" s="51">
        <f>+D16*1000/14/3600</f>
        <v>40.396825396825392</v>
      </c>
      <c r="F16" s="52" t="s">
        <v>0</v>
      </c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1237662</v>
      </c>
      <c r="D21" s="51">
        <f>+C21-C16</f>
        <v>749</v>
      </c>
      <c r="E21" s="51">
        <f>+D21*1000/5/3600</f>
        <v>41.611111111111114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1238344</v>
      </c>
      <c r="D26" s="51">
        <f>+C26-C21</f>
        <v>682</v>
      </c>
      <c r="E26" s="51">
        <f>+D26*1000/5/3600</f>
        <v>37.888888888888886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44608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1238344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1240311</v>
      </c>
      <c r="D16" s="51">
        <f>+C16-C8</f>
        <v>1967</v>
      </c>
      <c r="E16" s="51">
        <f>+D16*1000/14/3600</f>
        <v>39.027777777777779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1241003</v>
      </c>
      <c r="D21" s="51">
        <f>+C21-C16</f>
        <v>692</v>
      </c>
      <c r="E21" s="51">
        <f>+D21*1000/5/3600</f>
        <v>38.444444444444443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1241708</v>
      </c>
      <c r="D26" s="51">
        <f>+C26-C21</f>
        <v>705</v>
      </c>
      <c r="E26" s="51">
        <f>+D26*1000/5/3600</f>
        <v>39.166666666666664</v>
      </c>
      <c r="F26" s="52" t="s">
        <v>0</v>
      </c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44609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1241708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1243643</v>
      </c>
      <c r="D16" s="51">
        <f>+C16-C8</f>
        <v>1935</v>
      </c>
      <c r="E16" s="51">
        <f>+D16*1000/14/3600</f>
        <v>38.392857142857139</v>
      </c>
      <c r="F16" s="52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1244332</v>
      </c>
      <c r="D21" s="51">
        <f>+C21-C16</f>
        <v>689</v>
      </c>
      <c r="E21" s="51">
        <f>+D21*1000/5/3600</f>
        <v>38.277777777777779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1245035</v>
      </c>
      <c r="D26" s="51">
        <f>+C26-C21</f>
        <v>703</v>
      </c>
      <c r="E26" s="51">
        <f>+D26*1000/5/3600</f>
        <v>39.055555555555557</v>
      </c>
      <c r="F26" s="56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44610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1245035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1246950</v>
      </c>
      <c r="D16" s="51">
        <f>+C16-C8</f>
        <v>1915</v>
      </c>
      <c r="E16" s="51">
        <f>+D16*1000/14/3600</f>
        <v>37.996031746031747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1247619</v>
      </c>
      <c r="D21" s="51">
        <f>+C21-C16</f>
        <v>669</v>
      </c>
      <c r="E21" s="51">
        <f>+D21*1000/5/3600</f>
        <v>37.166666666666664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1248315</v>
      </c>
      <c r="D26" s="51">
        <f>+C26-C21</f>
        <v>696</v>
      </c>
      <c r="E26" s="51">
        <f>+D26*1000/5/3600</f>
        <v>38.666666666666664</v>
      </c>
      <c r="F26" s="52" t="s">
        <v>0</v>
      </c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44611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1248315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1250221</v>
      </c>
      <c r="D16" s="51">
        <f>+C16-C8</f>
        <v>1906</v>
      </c>
      <c r="E16" s="51">
        <f>+D16*1000/14/3600</f>
        <v>37.817460317460316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1250896</v>
      </c>
      <c r="D21" s="51">
        <f>+C21-C16</f>
        <v>675</v>
      </c>
      <c r="E21" s="51">
        <f>+D21*1000/5/3600</f>
        <v>37.5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1251565</v>
      </c>
      <c r="D26" s="51">
        <f>+C26-C21</f>
        <v>669</v>
      </c>
      <c r="E26" s="51">
        <f>+D26*1000/5/3600</f>
        <v>37.166666666666664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44612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1251565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1253416</v>
      </c>
      <c r="D16" s="51">
        <f>+C16-C8</f>
        <v>1851</v>
      </c>
      <c r="E16" s="51">
        <f>+D16*1000/14/3600</f>
        <v>36.726190476190474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1254057</v>
      </c>
      <c r="D21" s="51">
        <f>+C21-C16</f>
        <v>641</v>
      </c>
      <c r="E21" s="51">
        <f>+D21*1000/5/3600</f>
        <v>35.611111111111114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1254649</v>
      </c>
      <c r="D26" s="51">
        <f>+C26-C21</f>
        <v>592</v>
      </c>
      <c r="E26" s="51">
        <f>+D26*1000/5/3600</f>
        <v>32.888888888888886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44613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1254649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1256490</v>
      </c>
      <c r="D16" s="51">
        <f>+C16-C8</f>
        <v>1841</v>
      </c>
      <c r="E16" s="51">
        <f>+D16*1000/14/3600</f>
        <v>36.527777777777779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1257151</v>
      </c>
      <c r="D21" s="51">
        <f>+C21-C16</f>
        <v>661</v>
      </c>
      <c r="E21" s="51">
        <f>+D21*1000/5/3600</f>
        <v>36.722222222222221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1257816</v>
      </c>
      <c r="D26" s="51">
        <f>+C26-C21</f>
        <v>665</v>
      </c>
      <c r="E26" s="51">
        <f>+D26*1000/5/3600</f>
        <v>36.944444444444443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2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44614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1257816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1259640</v>
      </c>
      <c r="D16" s="51">
        <f>+C16-C8</f>
        <v>1824</v>
      </c>
      <c r="E16" s="51">
        <f>+D16*1000/14/3600</f>
        <v>36.19047619047619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1260320</v>
      </c>
      <c r="D21" s="51">
        <f>+C21-C16</f>
        <v>680</v>
      </c>
      <c r="E21" s="51">
        <f>+D21*1000/5/3600</f>
        <v>37.777777777777779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1260949</v>
      </c>
      <c r="D26" s="51">
        <f>+C26-C21</f>
        <v>629</v>
      </c>
      <c r="E26" s="51">
        <f>+D26*1000/5/3600</f>
        <v>34.944444444444443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44615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1260949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1262733</v>
      </c>
      <c r="D16" s="51">
        <f>+C16-C8</f>
        <v>1784</v>
      </c>
      <c r="E16" s="51">
        <f>+D16*1000/14/3600</f>
        <v>35.396825396825399</v>
      </c>
      <c r="F16" s="56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1263380</v>
      </c>
      <c r="D21" s="51">
        <f>+C21-C16</f>
        <v>647</v>
      </c>
      <c r="E21" s="51">
        <f>+D21*1000/5/3600</f>
        <v>35.944444444444443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1264013</v>
      </c>
      <c r="D26" s="51">
        <f>+C26-C21</f>
        <v>633</v>
      </c>
      <c r="E26" s="51">
        <f>+D26*1000/5/3600</f>
        <v>35.166666666666664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44616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1264013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1265742</v>
      </c>
      <c r="D16" s="51">
        <f>+C16-C8</f>
        <v>1729</v>
      </c>
      <c r="E16" s="51">
        <f>+D16*1000/14/3600</f>
        <v>34.305555555555557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1266378</v>
      </c>
      <c r="D21" s="51">
        <f>+C21-C16</f>
        <v>636</v>
      </c>
      <c r="E21" s="51">
        <f>+D21*1000/5/3600</f>
        <v>35.333333333333336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1266983</v>
      </c>
      <c r="D26" s="51">
        <f>+C26-C21</f>
        <v>605</v>
      </c>
      <c r="E26" s="51">
        <f>+D26*1000/5/3600</f>
        <v>33.611111111111114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8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44617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1266983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1268743</v>
      </c>
      <c r="D16" s="51">
        <f>+C16-C8</f>
        <v>1760</v>
      </c>
      <c r="E16" s="51">
        <f>+D16*1000/14/3600</f>
        <v>34.920634920634917</v>
      </c>
      <c r="F16" s="52"/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1269368</v>
      </c>
      <c r="D21" s="51">
        <f>+C21-C16</f>
        <v>625</v>
      </c>
      <c r="E21" s="51">
        <f>+D21*1000/5/3600</f>
        <v>34.722222222222221</v>
      </c>
      <c r="F21" s="52"/>
      <c r="G21" s="144" t="s">
        <v>0</v>
      </c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1269968</v>
      </c>
      <c r="D26" s="51">
        <f>+C26-C21</f>
        <v>600</v>
      </c>
      <c r="E26" s="51">
        <f>+D26*1000/5/3600</f>
        <v>33.333333333333336</v>
      </c>
      <c r="F26" s="52"/>
      <c r="G26" s="144" t="s">
        <v>0</v>
      </c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44618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1269968</v>
      </c>
      <c r="D8" s="32" t="s">
        <v>0</v>
      </c>
      <c r="E8" s="32"/>
      <c r="F8" s="10"/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1271730</v>
      </c>
      <c r="D16" s="51">
        <f>+C16-C8</f>
        <v>1762</v>
      </c>
      <c r="E16" s="51">
        <f>+D16*1000/14/3600</f>
        <v>34.960317460317462</v>
      </c>
      <c r="F16" s="56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1272394</v>
      </c>
      <c r="D21" s="51">
        <f>+C21-C16</f>
        <v>664</v>
      </c>
      <c r="E21" s="51">
        <f>+D21*1000/5/3600</f>
        <v>36.888888888888886</v>
      </c>
      <c r="F21" s="52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1273027</v>
      </c>
      <c r="D26" s="51">
        <f>+C26-C21</f>
        <v>633</v>
      </c>
      <c r="E26" s="51">
        <f>+D26*1000/5/3600</f>
        <v>35.166666666666664</v>
      </c>
      <c r="F26" s="56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44619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1273027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1274883</v>
      </c>
      <c r="D16" s="51">
        <f>+C16-C8</f>
        <v>1856</v>
      </c>
      <c r="E16" s="51">
        <f>+D16*1000/14/3600</f>
        <v>36.82539682539683</v>
      </c>
      <c r="F16" s="56"/>
      <c r="G16" s="144"/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1275520</v>
      </c>
      <c r="D21" s="51">
        <f>+C21-C16</f>
        <v>637</v>
      </c>
      <c r="E21" s="51">
        <f>+D21*1000/5/3600</f>
        <v>35.388888888888886</v>
      </c>
      <c r="F21" s="56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1"/>
      <c r="H24" s="13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1276173</v>
      </c>
      <c r="D26" s="51">
        <f>+C26-C21</f>
        <v>653</v>
      </c>
      <c r="E26" s="51">
        <f>+D26*1000/5/3600</f>
        <v>36.277777777777779</v>
      </c>
      <c r="F26" s="56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7"/>
      <c r="C2" s="128"/>
      <c r="D2" s="135" t="s">
        <v>4</v>
      </c>
      <c r="E2" s="136"/>
      <c r="F2" s="136"/>
      <c r="G2" s="136"/>
      <c r="H2" s="13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9"/>
      <c r="C3" s="130"/>
      <c r="D3" s="138"/>
      <c r="E3" s="139"/>
      <c r="F3" s="139"/>
      <c r="G3" s="139"/>
      <c r="H3" s="14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1" t="s">
        <v>6</v>
      </c>
      <c r="E5" s="142"/>
      <c r="F5" s="142"/>
      <c r="G5" s="142"/>
      <c r="H5" s="14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44620</v>
      </c>
      <c r="C7" s="25" t="s">
        <v>10</v>
      </c>
      <c r="D7" s="26" t="s">
        <v>3</v>
      </c>
      <c r="E7" s="27" t="s">
        <v>11</v>
      </c>
      <c r="F7" s="28" t="s">
        <v>5</v>
      </c>
      <c r="G7" s="123" t="s">
        <v>2</v>
      </c>
      <c r="H7" s="124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1276173</v>
      </c>
      <c r="D8" s="32" t="s">
        <v>0</v>
      </c>
      <c r="E8" s="32"/>
      <c r="F8" s="10" t="s">
        <v>0</v>
      </c>
      <c r="G8" s="125"/>
      <c r="H8" s="126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1"/>
      <c r="H9" s="13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1"/>
      <c r="H10" s="13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1"/>
      <c r="H11" s="13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1"/>
      <c r="H12" s="13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1"/>
      <c r="H13" s="13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1"/>
      <c r="H14" s="13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1"/>
      <c r="H15" s="13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1278027</v>
      </c>
      <c r="D16" s="51">
        <f>+C16-C8</f>
        <v>1854</v>
      </c>
      <c r="E16" s="51">
        <f>+D16*1000/14/3600</f>
        <v>36.785714285714285</v>
      </c>
      <c r="F16" s="56" t="s">
        <v>0</v>
      </c>
      <c r="G16" s="144" t="s">
        <v>0</v>
      </c>
      <c r="H16" s="14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1"/>
      <c r="H17" s="13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1"/>
      <c r="H18" s="13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1"/>
      <c r="H19" s="13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1"/>
      <c r="H20" s="13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1278669</v>
      </c>
      <c r="D21" s="51">
        <f>+C21-C16</f>
        <v>642</v>
      </c>
      <c r="E21" s="51">
        <f>+D21*1000/5/3600</f>
        <v>35.666666666666664</v>
      </c>
      <c r="F21" s="56"/>
      <c r="G21" s="144"/>
      <c r="H21" s="14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1"/>
      <c r="H22" s="13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1"/>
      <c r="H23" s="13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50"/>
      <c r="H24" s="15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1"/>
      <c r="H25" s="13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1279322</v>
      </c>
      <c r="D26" s="51">
        <f>+C26-C21</f>
        <v>653</v>
      </c>
      <c r="E26" s="51">
        <f>+D26*1000/5/3600</f>
        <v>36.277777777777779</v>
      </c>
      <c r="F26" s="52"/>
      <c r="G26" s="144"/>
      <c r="H26" s="14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1"/>
      <c r="H27" s="13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1"/>
      <c r="H28" s="13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1"/>
      <c r="H29" s="13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1"/>
      <c r="H30" s="13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1"/>
      <c r="H31" s="13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33"/>
      <c r="H32" s="13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B50A8123-4EFD-4D84-BEB6-154F49107DB7}"/>
</file>

<file path=customXml/itemProps2.xml><?xml version="1.0" encoding="utf-8"?>
<ds:datastoreItem xmlns:ds="http://schemas.openxmlformats.org/officeDocument/2006/customXml" ds:itemID="{C33964D1-F0CA-453C-A595-D4A8BCCF52EB}"/>
</file>

<file path=customXml/itemProps3.xml><?xml version="1.0" encoding="utf-8"?>
<ds:datastoreItem xmlns:ds="http://schemas.openxmlformats.org/officeDocument/2006/customXml" ds:itemID="{97E89FAE-866A-4B3D-ABB1-A44BD2F0C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3'!Área_de_impresión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