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5 - Octubre 2021\"/>
    </mc:Choice>
  </mc:AlternateContent>
  <bookViews>
    <workbookView xWindow="0" yWindow="0" windowWidth="20490" windowHeight="745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  <sheet name="Día 31" sheetId="41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Q12" i="40" l="1"/>
  <c r="Q11" i="40"/>
  <c r="Q43" i="40"/>
  <c r="Q44" i="40"/>
  <c r="G44" i="40"/>
  <c r="G45" i="40"/>
  <c r="H42" i="40"/>
  <c r="G42" i="40"/>
  <c r="L36" i="40" l="1"/>
  <c r="L30" i="40"/>
  <c r="L24" i="40"/>
  <c r="L18" i="40"/>
  <c r="L12" i="40"/>
  <c r="F41" i="40"/>
  <c r="C8" i="41"/>
  <c r="F11" i="40"/>
  <c r="G11" i="40"/>
  <c r="F12" i="40"/>
  <c r="G12" i="40"/>
  <c r="F13" i="40"/>
  <c r="G13" i="40"/>
  <c r="Q13" i="40"/>
  <c r="F14" i="40"/>
  <c r="G14" i="40"/>
  <c r="Q14" i="40"/>
  <c r="F15" i="40"/>
  <c r="G15" i="40"/>
  <c r="Q15" i="40"/>
  <c r="F16" i="40"/>
  <c r="G16" i="40"/>
  <c r="Q16" i="40"/>
  <c r="F17" i="40"/>
  <c r="G17" i="40"/>
  <c r="Q17" i="40"/>
  <c r="F18" i="40"/>
  <c r="G18" i="40"/>
  <c r="Q18" i="40"/>
  <c r="F19" i="40"/>
  <c r="G19" i="40"/>
  <c r="Q19" i="40"/>
  <c r="F20" i="40"/>
  <c r="G20" i="40"/>
  <c r="Q20" i="40"/>
  <c r="F21" i="40"/>
  <c r="G21" i="40"/>
  <c r="Q21" i="40"/>
  <c r="F22" i="40"/>
  <c r="G22" i="40"/>
  <c r="Q22" i="40"/>
  <c r="F23" i="40"/>
  <c r="G23" i="40"/>
  <c r="Q23" i="40"/>
  <c r="F24" i="40"/>
  <c r="G24" i="40"/>
  <c r="Q24" i="40"/>
  <c r="F25" i="40"/>
  <c r="G25" i="40"/>
  <c r="Q25" i="40"/>
  <c r="F26" i="40"/>
  <c r="G26" i="40"/>
  <c r="Q26" i="40"/>
  <c r="F27" i="40"/>
  <c r="G27" i="40"/>
  <c r="Q27" i="40"/>
  <c r="F28" i="40"/>
  <c r="G28" i="40"/>
  <c r="Q28" i="40"/>
  <c r="F29" i="40"/>
  <c r="G29" i="40"/>
  <c r="Q29" i="40"/>
  <c r="F30" i="40"/>
  <c r="G30" i="40"/>
  <c r="Q30" i="40"/>
  <c r="F31" i="40"/>
  <c r="G31" i="40"/>
  <c r="Q31" i="40"/>
  <c r="F32" i="40"/>
  <c r="G32" i="40"/>
  <c r="Q32" i="40"/>
  <c r="F33" i="40"/>
  <c r="G33" i="40"/>
  <c r="Q33" i="40"/>
  <c r="F34" i="40"/>
  <c r="G34" i="40"/>
  <c r="Q34" i="40"/>
  <c r="F35" i="40"/>
  <c r="G35" i="40"/>
  <c r="Q35" i="40"/>
  <c r="F36" i="40"/>
  <c r="G36" i="40"/>
  <c r="Q36" i="40"/>
  <c r="F37" i="40"/>
  <c r="G37" i="40"/>
  <c r="Q37" i="40"/>
  <c r="F38" i="40"/>
  <c r="G38" i="40"/>
  <c r="Q38" i="40"/>
  <c r="F39" i="40"/>
  <c r="G39" i="40"/>
  <c r="Q39" i="40"/>
  <c r="F40" i="40"/>
  <c r="G40" i="40"/>
  <c r="Q40" i="40"/>
  <c r="G41" i="40"/>
  <c r="Q41" i="40"/>
  <c r="P41" i="40"/>
  <c r="P43" i="40"/>
  <c r="P44" i="40"/>
  <c r="H41" i="40"/>
  <c r="B7" i="41"/>
  <c r="D32" i="41"/>
  <c r="E32" i="41"/>
  <c r="D31" i="41"/>
  <c r="E31" i="41"/>
  <c r="D30" i="41"/>
  <c r="E30" i="41"/>
  <c r="D29" i="41"/>
  <c r="E29" i="41"/>
  <c r="D28" i="41"/>
  <c r="E28" i="41"/>
  <c r="E27" i="41"/>
  <c r="D26" i="41"/>
  <c r="E26" i="41"/>
  <c r="D25" i="41"/>
  <c r="E25" i="41"/>
  <c r="D24" i="41"/>
  <c r="E24" i="41"/>
  <c r="D23" i="41"/>
  <c r="E23" i="41"/>
  <c r="D21" i="41"/>
  <c r="E21" i="41"/>
  <c r="D20" i="41"/>
  <c r="E20" i="41"/>
  <c r="D19" i="41"/>
  <c r="E19" i="41"/>
  <c r="D18" i="41"/>
  <c r="E18" i="41"/>
  <c r="D16" i="41"/>
  <c r="E16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C8" i="33"/>
  <c r="C8" i="32"/>
  <c r="D26" i="16"/>
  <c r="P11" i="40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D26" i="11"/>
  <c r="D26" i="10"/>
  <c r="D21" i="12"/>
  <c r="E21" i="12"/>
  <c r="D26" i="14"/>
  <c r="D26" i="13"/>
  <c r="D26" i="12"/>
  <c r="D26" i="15"/>
  <c r="D26" i="17"/>
  <c r="D26" i="18"/>
  <c r="D26" i="19"/>
  <c r="D26" i="22"/>
  <c r="L37" i="40"/>
  <c r="H32" i="40"/>
  <c r="L19" i="40"/>
  <c r="H28" i="40"/>
  <c r="H30" i="40"/>
  <c r="H25" i="40"/>
  <c r="H37" i="40"/>
  <c r="H27" i="40"/>
  <c r="H38" i="40"/>
  <c r="H17" i="40"/>
  <c r="H26" i="40"/>
  <c r="H34" i="40"/>
  <c r="H31" i="40"/>
  <c r="H33" i="40"/>
  <c r="H40" i="40"/>
  <c r="H36" i="40"/>
  <c r="H14" i="40"/>
  <c r="H24" i="40"/>
  <c r="H39" i="40"/>
  <c r="H19" i="40"/>
  <c r="H35" i="40"/>
  <c r="H29" i="40"/>
  <c r="L31" i="40"/>
  <c r="H23" i="40"/>
  <c r="L25" i="40"/>
  <c r="L13" i="40"/>
  <c r="H22" i="40"/>
  <c r="H21" i="40"/>
  <c r="H20" i="40"/>
  <c r="H16" i="40"/>
  <c r="H18" i="40"/>
  <c r="H12" i="40"/>
  <c r="H15" i="40"/>
  <c r="H13" i="40"/>
  <c r="H11" i="40"/>
  <c r="D26" i="21"/>
  <c r="D26" i="20"/>
  <c r="E14" i="36"/>
  <c r="E23" i="33"/>
  <c r="E11" i="29"/>
  <c r="E14" i="26"/>
  <c r="E30" i="19"/>
  <c r="E23" i="17"/>
  <c r="E31" i="10"/>
  <c r="E25" i="9"/>
  <c r="E32" i="8"/>
  <c r="D16" i="7"/>
  <c r="E16" i="7"/>
  <c r="C8" i="36"/>
  <c r="D16" i="36"/>
  <c r="E16" i="36"/>
  <c r="C8" i="35"/>
  <c r="D16" i="35"/>
  <c r="E16" i="35"/>
  <c r="C8" i="34"/>
  <c r="D16" i="34"/>
  <c r="E16" i="34"/>
  <c r="D16" i="33"/>
  <c r="E16" i="33"/>
  <c r="D16" i="32"/>
  <c r="E16" i="32"/>
  <c r="C8" i="31"/>
  <c r="D16" i="31"/>
  <c r="E16" i="31"/>
  <c r="C8" i="30"/>
  <c r="D16" i="30"/>
  <c r="E16" i="30"/>
  <c r="C8" i="29"/>
  <c r="D16" i="29"/>
  <c r="E16" i="29"/>
  <c r="C8" i="28"/>
  <c r="D16" i="28"/>
  <c r="E16" i="28"/>
  <c r="C8" i="27"/>
  <c r="D16" i="27"/>
  <c r="E16" i="27"/>
  <c r="C8" i="26"/>
  <c r="D16" i="26"/>
  <c r="E16" i="26"/>
  <c r="C8" i="25"/>
  <c r="D16" i="25"/>
  <c r="E16" i="25"/>
  <c r="C8" i="24"/>
  <c r="D16" i="24"/>
  <c r="E16" i="24"/>
  <c r="C8" i="23"/>
  <c r="D16" i="23"/>
  <c r="E16" i="23"/>
  <c r="C8" i="22"/>
  <c r="D16" i="22"/>
  <c r="E16" i="22"/>
  <c r="C8" i="21"/>
  <c r="D16" i="21"/>
  <c r="E16" i="21"/>
  <c r="C8" i="20"/>
  <c r="D16" i="20"/>
  <c r="E16" i="20"/>
  <c r="C8" i="19"/>
  <c r="D16" i="19"/>
  <c r="E16" i="19"/>
  <c r="C8" i="18"/>
  <c r="D16" i="18"/>
  <c r="E16" i="18"/>
  <c r="C8" i="17"/>
  <c r="D16" i="17"/>
  <c r="E16" i="17"/>
  <c r="C8" i="16"/>
  <c r="D16" i="16"/>
  <c r="E16" i="16"/>
  <c r="C8" i="15"/>
  <c r="D16" i="15"/>
  <c r="E16" i="15"/>
  <c r="C8" i="14"/>
  <c r="D16" i="14"/>
  <c r="E16" i="14"/>
  <c r="C8" i="13"/>
  <c r="D16" i="13"/>
  <c r="E16" i="13"/>
  <c r="C8" i="12"/>
  <c r="D16" i="12"/>
  <c r="E16" i="12"/>
  <c r="C8" i="11"/>
  <c r="D16" i="11"/>
  <c r="E16" i="11"/>
  <c r="C8" i="10"/>
  <c r="D16" i="10"/>
  <c r="E16" i="10"/>
  <c r="D10" i="14"/>
  <c r="E10" i="14"/>
  <c r="D21" i="7"/>
  <c r="E21" i="7"/>
  <c r="E25" i="7"/>
  <c r="D26" i="9"/>
  <c r="E26" i="9"/>
  <c r="C8" i="9"/>
  <c r="D16" i="9"/>
  <c r="E16" i="9"/>
  <c r="D26" i="8"/>
  <c r="E26" i="8"/>
  <c r="C8" i="8"/>
  <c r="D16" i="8"/>
  <c r="E16" i="8"/>
  <c r="D26" i="7"/>
  <c r="E26" i="7"/>
  <c r="D26" i="23"/>
  <c r="E26" i="23"/>
  <c r="D26" i="36"/>
  <c r="E26" i="36"/>
  <c r="D26" i="35"/>
  <c r="E26" i="35"/>
  <c r="D26" i="34"/>
  <c r="E26" i="34"/>
  <c r="D26" i="33"/>
  <c r="E26" i="33"/>
  <c r="D26" i="32"/>
  <c r="E26" i="32"/>
  <c r="D26" i="31"/>
  <c r="E26" i="31"/>
  <c r="D26" i="30"/>
  <c r="E26" i="30"/>
  <c r="D26" i="29"/>
  <c r="E26" i="29"/>
  <c r="D26" i="28"/>
  <c r="E26" i="28"/>
  <c r="D26" i="27"/>
  <c r="E26" i="27"/>
  <c r="D26" i="26"/>
  <c r="E26" i="26"/>
  <c r="D26" i="25"/>
  <c r="E26" i="25"/>
  <c r="D26" i="24"/>
  <c r="E26" i="24"/>
  <c r="D24" i="7"/>
  <c r="E24" i="7"/>
  <c r="D32" i="36"/>
  <c r="E32" i="36"/>
  <c r="D31" i="36"/>
  <c r="E31" i="36"/>
  <c r="D30" i="36"/>
  <c r="E30" i="36"/>
  <c r="D29" i="36"/>
  <c r="E29" i="36"/>
  <c r="D28" i="36"/>
  <c r="E28" i="36"/>
  <c r="E27" i="36"/>
  <c r="D25" i="36"/>
  <c r="E25" i="36"/>
  <c r="D24" i="36"/>
  <c r="E24" i="36"/>
  <c r="D23" i="36"/>
  <c r="E23" i="36"/>
  <c r="D21" i="36"/>
  <c r="E21" i="36"/>
  <c r="D20" i="36"/>
  <c r="E20" i="36"/>
  <c r="D19" i="36"/>
  <c r="E19" i="36"/>
  <c r="D18" i="36"/>
  <c r="E18" i="36"/>
  <c r="D15" i="36"/>
  <c r="E15" i="36"/>
  <c r="D14" i="36"/>
  <c r="D13" i="36"/>
  <c r="E13" i="36"/>
  <c r="D12" i="36"/>
  <c r="E12" i="36"/>
  <c r="D11" i="36"/>
  <c r="E11" i="36"/>
  <c r="D10" i="36"/>
  <c r="E10" i="36"/>
  <c r="D32" i="35"/>
  <c r="E32" i="35"/>
  <c r="D31" i="35"/>
  <c r="E31" i="35"/>
  <c r="D30" i="35"/>
  <c r="E30" i="35"/>
  <c r="D29" i="35"/>
  <c r="E29" i="35"/>
  <c r="D28" i="35"/>
  <c r="E28" i="35"/>
  <c r="D25" i="35"/>
  <c r="E25" i="35"/>
  <c r="D24" i="35"/>
  <c r="E24" i="35"/>
  <c r="D23" i="35"/>
  <c r="E23" i="35"/>
  <c r="D21" i="35"/>
  <c r="E21" i="35"/>
  <c r="D20" i="35"/>
  <c r="E20" i="35"/>
  <c r="D19" i="35"/>
  <c r="E19" i="35"/>
  <c r="D18" i="35"/>
  <c r="E18" i="35"/>
  <c r="D15" i="35"/>
  <c r="E15" i="35"/>
  <c r="D14" i="35"/>
  <c r="E14" i="35"/>
  <c r="D13" i="35"/>
  <c r="E13" i="35"/>
  <c r="D12" i="35"/>
  <c r="E12" i="35"/>
  <c r="D11" i="35"/>
  <c r="E11" i="35"/>
  <c r="D10" i="35"/>
  <c r="E10" i="35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E26" i="22"/>
  <c r="D25" i="22"/>
  <c r="E25" i="22"/>
  <c r="D24" i="22"/>
  <c r="E24" i="22"/>
  <c r="D23" i="22"/>
  <c r="E23" i="22"/>
  <c r="D21" i="22"/>
  <c r="E21" i="22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E26" i="21"/>
  <c r="D25" i="21"/>
  <c r="E25" i="21"/>
  <c r="D24" i="21"/>
  <c r="E24" i="21"/>
  <c r="D23" i="21"/>
  <c r="E23" i="21"/>
  <c r="D21" i="21"/>
  <c r="E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E26" i="20"/>
  <c r="D25" i="20"/>
  <c r="E25" i="20"/>
  <c r="D24" i="20"/>
  <c r="E24" i="20"/>
  <c r="D23" i="20"/>
  <c r="E23" i="20"/>
  <c r="D21" i="20"/>
  <c r="E21" i="20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E26" i="19"/>
  <c r="D25" i="19"/>
  <c r="E25" i="19"/>
  <c r="D24" i="19"/>
  <c r="E24" i="19"/>
  <c r="D23" i="19"/>
  <c r="E23" i="19"/>
  <c r="D21" i="19"/>
  <c r="E21" i="19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E26" i="18"/>
  <c r="D25" i="18"/>
  <c r="E25" i="18"/>
  <c r="D24" i="18"/>
  <c r="E24" i="18"/>
  <c r="D23" i="18"/>
  <c r="E23" i="18"/>
  <c r="D21" i="18"/>
  <c r="E21" i="18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E26" i="17"/>
  <c r="D25" i="17"/>
  <c r="E25" i="17"/>
  <c r="D24" i="17"/>
  <c r="E24" i="17"/>
  <c r="D23" i="17"/>
  <c r="D21" i="17"/>
  <c r="E21" i="17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E26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E26" i="13"/>
  <c r="D25" i="13"/>
  <c r="E25" i="13"/>
  <c r="D24" i="13"/>
  <c r="E24" i="13"/>
  <c r="D23" i="13"/>
  <c r="E23" i="13"/>
  <c r="D21" i="13"/>
  <c r="E21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E26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/>
  <c r="E26" i="11"/>
  <c r="D25" i="11"/>
  <c r="E25" i="11"/>
  <c r="D24" i="11"/>
  <c r="E24" i="11"/>
  <c r="D23" i="11"/>
  <c r="E23" i="11"/>
  <c r="D21" i="11"/>
  <c r="E21" i="1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E26" i="10"/>
  <c r="D25" i="10"/>
  <c r="E25" i="10"/>
  <c r="D24" i="10"/>
  <c r="E24" i="10"/>
  <c r="D23" i="10"/>
  <c r="E23" i="10"/>
  <c r="D21" i="10"/>
  <c r="E21" i="10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29"/>
  <c r="B7" i="30"/>
  <c r="B7" i="31"/>
  <c r="B7" i="32"/>
  <c r="B7" i="33"/>
  <c r="B7" i="34"/>
  <c r="B7" i="35"/>
  <c r="B7" i="36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Q46" i="40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<sst xmlns="http://schemas.openxmlformats.org/spreadsheetml/2006/main" count="745" uniqueCount="45">
  <si>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</si>
  <si>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</si>
  <si>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</si>
  <si>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</si>
  <si>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</si>
  <si>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</si>
  <si>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</si>
  <si>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</si>
  <si>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</si>
  <si>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</si>
  <si>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</si>
  <si>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</si>
  <si>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</si>
  <si>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</si>
  <si>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</si>
  <si>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</si>
  <si>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</si>
  <si>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</si>
  <si>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</si>
  <si>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</si>
  <si>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</si>
  <si>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</si>
  <si>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Proyección</t>
  </si>
  <si>
    <t>Proy con avance</t>
  </si>
  <si>
    <t>Diferencia</t>
  </si>
  <si>
    <t>Control avance mensual con proyección</t>
  </si>
  <si>
    <t>m3  --&gt;</t>
  </si>
  <si>
    <t>l/s  --&gt;</t>
  </si>
  <si>
    <t>Meta</t>
  </si>
  <si>
    <t>Q Intantaneo</t>
  </si>
  <si>
    <t>&lt;-- Real mes finalizado</t>
  </si>
  <si>
    <t>Control parcial semanal</t>
  </si>
  <si>
    <t>Limpieza filtro y medidor 10:00 a 11:00</t>
  </si>
  <si>
    <t>Limpieza filtro y medidor 13:00 a 14:00</t>
  </si>
  <si>
    <t>Limpieza filtro y medidor 15:00 a 16:00</t>
  </si>
  <si>
    <t>Limpieza de filtro y medidor 18:30 hasta 19:30</t>
  </si>
  <si>
    <t>Limpieza filtro y medidor 13:00 hasta 14:00</t>
  </si>
  <si>
    <t>Limpieza filtro y medidor 11:00 a 12:00</t>
  </si>
  <si>
    <t>Limpieza filtro y medidor 09:30 a 10:30</t>
  </si>
  <si>
    <t>Aporte  1 al 6 de Octubre</t>
  </si>
  <si>
    <t>Aporte  7 al 12 de Octubre</t>
  </si>
  <si>
    <t>Aporte  13 al 18 de Octubre</t>
  </si>
  <si>
    <t>Aporte  19 al 24 de Octubre</t>
  </si>
  <si>
    <t>Aporte  25 al 31 de Octubre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</si>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</sst>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0" fillId="2" borderId="0" xfId="1" applyNumberFormat="1" applyFont="1" applyFill="1"/>
    <xf numFmtId="165" fontId="0" fillId="2" borderId="0" xfId="0" applyNumberForma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28" zoomScale="90" zoomScaleNormal="90" workbookViewId="0">
      <selection activeCell="F41" sqref="F41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5"/>
      <c r="M4" s="77"/>
      <c r="N4" s="77"/>
      <c r="O4" s="77"/>
      <c r="P4" s="77"/>
      <c r="Q4" s="77"/>
      <c r="R4" s="77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5"/>
      <c r="M5" s="77"/>
      <c r="N5" s="77"/>
      <c r="O5" s="72" t="s">
        <v>25</v>
      </c>
      <c r="P5" s="77"/>
      <c r="Q5" s="77"/>
      <c r="R5" s="77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7"/>
      <c r="M6" s="77"/>
      <c r="N6" s="77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7"/>
      <c r="M7" s="77"/>
      <c r="N7" s="77"/>
      <c r="O7" s="77"/>
      <c r="P7" s="77"/>
      <c r="Q7" s="77"/>
      <c r="R7" s="77"/>
      <c r="S7" s="58"/>
      <c r="T7" s="58"/>
      <c r="U7" s="58"/>
      <c r="V7" s="58"/>
      <c r="W7" s="58"/>
    </row>
    <row r="8" spans="1:23" x14ac:dyDescent="0.35">
      <c r="A8" s="58"/>
      <c r="B8" s="58"/>
      <c r="C8" s="108" t="s">
        <v>12</v>
      </c>
      <c r="D8" s="108" t="s">
        <v>1</v>
      </c>
      <c r="E8" s="59" t="s">
        <v>8</v>
      </c>
      <c r="F8" s="108" t="s">
        <v>13</v>
      </c>
      <c r="G8" s="112" t="s">
        <v>14</v>
      </c>
      <c r="H8" s="113"/>
      <c r="I8" s="58"/>
      <c r="J8" s="58"/>
      <c r="K8" s="72" t="s">
        <v>31</v>
      </c>
      <c r="L8" s="78"/>
      <c r="M8" s="78"/>
      <c r="N8" s="78"/>
      <c r="O8" s="110" t="s">
        <v>29</v>
      </c>
      <c r="P8" s="108" t="s">
        <v>28</v>
      </c>
      <c r="Q8" s="110" t="s">
        <v>23</v>
      </c>
      <c r="R8" s="77"/>
      <c r="S8" s="58"/>
      <c r="T8" s="58"/>
      <c r="U8" s="58"/>
      <c r="V8" s="58"/>
      <c r="W8" s="58"/>
    </row>
    <row r="9" spans="1:23" x14ac:dyDescent="0.35">
      <c r="A9" s="58"/>
      <c r="B9" s="58"/>
      <c r="C9" s="109"/>
      <c r="D9" s="109"/>
      <c r="E9" s="102" t="s">
        <v>18</v>
      </c>
      <c r="F9" s="109"/>
      <c r="G9" s="114"/>
      <c r="H9" s="115"/>
      <c r="I9" s="58"/>
      <c r="J9" s="58"/>
      <c r="K9" s="58"/>
      <c r="L9" s="78"/>
      <c r="M9" s="78"/>
      <c r="N9" s="78"/>
      <c r="O9" s="111"/>
      <c r="P9" s="109"/>
      <c r="Q9" s="111"/>
      <c r="R9" s="77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99">
        <v>44469</v>
      </c>
      <c r="E10" s="100">
        <v>0.33333333333333331</v>
      </c>
      <c r="F10" s="101">
        <v>758750</v>
      </c>
      <c r="G10" s="83" t="s">
        <v>17</v>
      </c>
      <c r="H10" s="83" t="s">
        <v>11</v>
      </c>
      <c r="I10" s="58"/>
      <c r="J10" s="58"/>
      <c r="K10" s="58"/>
      <c r="L10" s="78"/>
      <c r="M10" s="78"/>
      <c r="N10" s="78"/>
      <c r="O10" s="97" t="s">
        <v>11</v>
      </c>
      <c r="P10" s="59" t="s">
        <v>17</v>
      </c>
      <c r="Q10" s="97" t="s">
        <v>17</v>
      </c>
      <c r="R10" s="77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44470</v>
      </c>
      <c r="E11" s="73">
        <v>0.33333333333333331</v>
      </c>
      <c r="F11" s="62">
        <f>'Día 1'!C16</f>
        <v>762924</v>
      </c>
      <c r="G11" s="62">
        <f>F11-F10</f>
        <v>4174</v>
      </c>
      <c r="H11" s="63">
        <f>G11*1000/24/60/60</f>
        <v>48.310185185185183</v>
      </c>
      <c r="I11" s="147"/>
      <c r="J11" s="147"/>
      <c r="K11" s="116" t="s">
        <v>39</v>
      </c>
      <c r="L11" s="117"/>
      <c r="M11" s="118"/>
      <c r="O11" s="62">
        <v>30</v>
      </c>
      <c r="P11" s="62">
        <f>O11*60*60*24/1000</f>
        <v>2592</v>
      </c>
      <c r="Q11" s="62">
        <f>G11</f>
        <v>4174</v>
      </c>
      <c r="R11" s="77"/>
      <c r="S11" s="14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44471</v>
      </c>
      <c r="E12" s="73">
        <v>0.33333333333333331</v>
      </c>
      <c r="F12" s="62">
        <f>'Día 2'!C16</f>
        <v>766805</v>
      </c>
      <c r="G12" s="62">
        <f>F12-F11</f>
        <v>3881</v>
      </c>
      <c r="H12" s="63">
        <f>G12*1000/24/60/60</f>
        <v>44.918981481481488</v>
      </c>
      <c r="I12" s="147"/>
      <c r="J12" s="147"/>
      <c r="K12" s="74"/>
      <c r="L12" s="82">
        <f>SUM(G11:G16)</f>
        <v>24271</v>
      </c>
      <c r="M12" s="84" t="s">
        <v>17</v>
      </c>
      <c r="N12" s="81"/>
      <c r="O12" s="62">
        <v>30</v>
      </c>
      <c r="P12" s="62">
        <f t="shared" ref="P12:P40" si="0">O12*60*60*24/1000</f>
        <v>2592</v>
      </c>
      <c r="Q12" s="62">
        <f>G12</f>
        <v>3881</v>
      </c>
      <c r="R12" s="77"/>
      <c r="S12" s="14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44472</v>
      </c>
      <c r="E13" s="73">
        <v>0.33333333333333331</v>
      </c>
      <c r="F13" s="62">
        <f>'Día 3'!C16</f>
        <v>771062</v>
      </c>
      <c r="G13" s="62">
        <f t="shared" ref="G13:G40" si="1">F13-F12</f>
        <v>4257</v>
      </c>
      <c r="H13" s="63">
        <f t="shared" ref="H13:H40" si="2">G13*1000/24/60/60</f>
        <v>49.270833333333336</v>
      </c>
      <c r="I13" s="147"/>
      <c r="J13" s="147"/>
      <c r="K13" s="74"/>
      <c r="L13" s="87">
        <f>L12*1000/6/24/60/60</f>
        <v>46.819058641975303</v>
      </c>
      <c r="M13" s="87" t="s">
        <v>11</v>
      </c>
      <c r="N13" s="81"/>
      <c r="O13" s="62">
        <v>30</v>
      </c>
      <c r="P13" s="62">
        <f t="shared" si="0"/>
        <v>2592</v>
      </c>
      <c r="Q13" s="62">
        <f t="shared" ref="Q13:Q40" si="3">G13</f>
        <v>4257</v>
      </c>
      <c r="R13" s="77"/>
      <c r="S13" s="14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44473</v>
      </c>
      <c r="E14" s="73">
        <v>0.33333333333333331</v>
      </c>
      <c r="F14" s="62">
        <f>'Día 4'!C16</f>
        <v>775376</v>
      </c>
      <c r="G14" s="62">
        <f t="shared" si="1"/>
        <v>4314</v>
      </c>
      <c r="H14" s="63">
        <f t="shared" si="2"/>
        <v>49.930555555555557</v>
      </c>
      <c r="I14" s="147"/>
      <c r="J14" s="147"/>
      <c r="K14" s="76"/>
      <c r="L14" s="85"/>
      <c r="M14" s="86"/>
      <c r="N14" s="81"/>
      <c r="O14" s="62">
        <v>30</v>
      </c>
      <c r="P14" s="62">
        <f t="shared" si="0"/>
        <v>2592</v>
      </c>
      <c r="Q14" s="62">
        <f t="shared" si="3"/>
        <v>4314</v>
      </c>
      <c r="R14" s="77"/>
      <c r="S14" s="14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44474</v>
      </c>
      <c r="E15" s="73">
        <v>0.33333333333333331</v>
      </c>
      <c r="F15" s="62">
        <f>'Día 5'!C16</f>
        <v>779309</v>
      </c>
      <c r="G15" s="62">
        <f t="shared" si="1"/>
        <v>3933</v>
      </c>
      <c r="H15" s="63">
        <f t="shared" si="2"/>
        <v>45.520833333333336</v>
      </c>
      <c r="I15" s="147"/>
      <c r="J15" s="147"/>
      <c r="K15" s="58"/>
      <c r="L15" s="82"/>
      <c r="M15" s="80"/>
      <c r="N15" s="81"/>
      <c r="O15" s="62">
        <v>30</v>
      </c>
      <c r="P15" s="62">
        <f t="shared" si="0"/>
        <v>2592</v>
      </c>
      <c r="Q15" s="62">
        <f t="shared" si="3"/>
        <v>3933</v>
      </c>
      <c r="R15" s="77"/>
      <c r="S15" s="14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44475</v>
      </c>
      <c r="E16" s="73">
        <v>0.33333333333333331</v>
      </c>
      <c r="F16" s="62">
        <f>'DÍa 6'!C16</f>
        <v>783021</v>
      </c>
      <c r="G16" s="62">
        <f t="shared" si="1"/>
        <v>3712</v>
      </c>
      <c r="H16" s="63">
        <f t="shared" si="2"/>
        <v>42.962962962962962</v>
      </c>
      <c r="I16" s="147"/>
      <c r="J16" s="147"/>
      <c r="K16" s="58"/>
      <c r="L16" s="82"/>
      <c r="M16" s="80"/>
      <c r="N16" s="81"/>
      <c r="O16" s="62">
        <v>30</v>
      </c>
      <c r="P16" s="62">
        <f t="shared" si="0"/>
        <v>2592</v>
      </c>
      <c r="Q16" s="62">
        <f t="shared" si="3"/>
        <v>3712</v>
      </c>
      <c r="R16" s="77"/>
      <c r="S16" s="14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44476</v>
      </c>
      <c r="E17" s="73">
        <v>0.33333333333333331</v>
      </c>
      <c r="F17" s="62">
        <f>'Día 7'!C16</f>
        <v>786752</v>
      </c>
      <c r="G17" s="62">
        <f t="shared" si="1"/>
        <v>3731</v>
      </c>
      <c r="H17" s="63">
        <f t="shared" si="2"/>
        <v>43.182870370370367</v>
      </c>
      <c r="I17" s="147"/>
      <c r="J17" s="147"/>
      <c r="K17" s="116" t="s">
        <v>40</v>
      </c>
      <c r="L17" s="117"/>
      <c r="M17" s="118"/>
      <c r="N17" s="81"/>
      <c r="O17" s="62">
        <v>30</v>
      </c>
      <c r="P17" s="62">
        <f t="shared" si="0"/>
        <v>2592</v>
      </c>
      <c r="Q17" s="62">
        <f t="shared" si="3"/>
        <v>3731</v>
      </c>
      <c r="R17" s="77"/>
      <c r="S17" s="14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44477</v>
      </c>
      <c r="E18" s="73">
        <v>0.33333333333333331</v>
      </c>
      <c r="F18" s="62">
        <f>'Día 8'!C16</f>
        <v>790371</v>
      </c>
      <c r="G18" s="62">
        <f t="shared" si="1"/>
        <v>3619</v>
      </c>
      <c r="H18" s="63">
        <f t="shared" si="2"/>
        <v>41.886574074074069</v>
      </c>
      <c r="I18" s="147"/>
      <c r="J18" s="147"/>
      <c r="K18" s="74"/>
      <c r="L18" s="82">
        <f>SUM(G17:G22)</f>
        <v>21425</v>
      </c>
      <c r="M18" s="84" t="s">
        <v>17</v>
      </c>
      <c r="N18" s="81"/>
      <c r="O18" s="62">
        <v>30</v>
      </c>
      <c r="P18" s="62">
        <f t="shared" si="0"/>
        <v>2592</v>
      </c>
      <c r="Q18" s="62">
        <f t="shared" si="3"/>
        <v>3619</v>
      </c>
      <c r="R18" s="77"/>
      <c r="S18" s="14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44478</v>
      </c>
      <c r="E19" s="73">
        <v>0.33333333333333331</v>
      </c>
      <c r="F19" s="62">
        <f>'Día 9'!C16</f>
        <v>793927</v>
      </c>
      <c r="G19" s="62">
        <f t="shared" si="1"/>
        <v>3556</v>
      </c>
      <c r="H19" s="63">
        <f t="shared" si="2"/>
        <v>41.157407407407405</v>
      </c>
      <c r="I19" s="147"/>
      <c r="J19" s="147"/>
      <c r="K19" s="74"/>
      <c r="L19" s="87">
        <f>L18*1000/6/24/60/60</f>
        <v>41.329089506172842</v>
      </c>
      <c r="M19" s="87" t="s">
        <v>11</v>
      </c>
      <c r="N19" s="81"/>
      <c r="O19" s="62">
        <v>30</v>
      </c>
      <c r="P19" s="62">
        <f t="shared" si="0"/>
        <v>2592</v>
      </c>
      <c r="Q19" s="62">
        <f t="shared" si="3"/>
        <v>3556</v>
      </c>
      <c r="R19" s="77"/>
      <c r="S19" s="14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44479</v>
      </c>
      <c r="E20" s="73">
        <v>0.33333333333333331</v>
      </c>
      <c r="F20" s="62">
        <f>'Día 10'!C16</f>
        <v>797145</v>
      </c>
      <c r="G20" s="62">
        <f t="shared" si="1"/>
        <v>3218</v>
      </c>
      <c r="H20" s="63">
        <f t="shared" si="2"/>
        <v>37.245370370370367</v>
      </c>
      <c r="I20" s="147"/>
      <c r="J20" s="147"/>
      <c r="K20" s="76"/>
      <c r="L20" s="85"/>
      <c r="M20" s="86"/>
      <c r="N20" s="81"/>
      <c r="O20" s="62">
        <v>30</v>
      </c>
      <c r="P20" s="62">
        <f t="shared" si="0"/>
        <v>2592</v>
      </c>
      <c r="Q20" s="62">
        <f t="shared" si="3"/>
        <v>3218</v>
      </c>
      <c r="R20" s="77"/>
      <c r="S20" s="14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44480</v>
      </c>
      <c r="E21" s="73">
        <v>0.33333333333333331</v>
      </c>
      <c r="F21" s="62">
        <f>'Día 11'!C16</f>
        <v>800742</v>
      </c>
      <c r="G21" s="62">
        <f t="shared" si="1"/>
        <v>3597</v>
      </c>
      <c r="H21" s="63">
        <f t="shared" si="2"/>
        <v>41.631944444444443</v>
      </c>
      <c r="I21" s="147"/>
      <c r="J21" s="147"/>
      <c r="K21" s="58"/>
      <c r="L21" s="79"/>
      <c r="M21" s="80"/>
      <c r="N21" s="81"/>
      <c r="O21" s="62">
        <v>30</v>
      </c>
      <c r="P21" s="62">
        <f t="shared" si="0"/>
        <v>2592</v>
      </c>
      <c r="Q21" s="62">
        <f t="shared" si="3"/>
        <v>3597</v>
      </c>
      <c r="R21" s="77"/>
      <c r="S21" s="14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44481</v>
      </c>
      <c r="E22" s="73">
        <v>0.33333333333333331</v>
      </c>
      <c r="F22" s="62">
        <f>'Día 12'!C16</f>
        <v>804446</v>
      </c>
      <c r="G22" s="62">
        <f t="shared" si="1"/>
        <v>3704</v>
      </c>
      <c r="H22" s="63">
        <f t="shared" si="2"/>
        <v>42.870370370370367</v>
      </c>
      <c r="I22" s="147"/>
      <c r="J22" s="147"/>
      <c r="K22" s="58"/>
      <c r="L22" s="79"/>
      <c r="M22" s="80"/>
      <c r="N22" s="81"/>
      <c r="O22" s="62">
        <v>30</v>
      </c>
      <c r="P22" s="62">
        <f t="shared" si="0"/>
        <v>2592</v>
      </c>
      <c r="Q22" s="62">
        <f t="shared" si="3"/>
        <v>3704</v>
      </c>
      <c r="R22" s="77"/>
      <c r="S22" s="14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44482</v>
      </c>
      <c r="E23" s="73">
        <v>0.33333333333333331</v>
      </c>
      <c r="F23" s="62">
        <f>'Día 13'!C16</f>
        <v>808108</v>
      </c>
      <c r="G23" s="62">
        <f t="shared" si="1"/>
        <v>3662</v>
      </c>
      <c r="H23" s="63">
        <f t="shared" si="2"/>
        <v>42.38425925925926</v>
      </c>
      <c r="I23" s="147"/>
      <c r="J23" s="147"/>
      <c r="K23" s="116" t="s">
        <v>41</v>
      </c>
      <c r="L23" s="117"/>
      <c r="M23" s="118"/>
      <c r="N23" s="81"/>
      <c r="O23" s="62">
        <v>30</v>
      </c>
      <c r="P23" s="62">
        <f t="shared" si="0"/>
        <v>2592</v>
      </c>
      <c r="Q23" s="62">
        <f t="shared" si="3"/>
        <v>3662</v>
      </c>
      <c r="R23" s="77"/>
      <c r="S23" s="14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44483</v>
      </c>
      <c r="E24" s="73">
        <v>0.33333333333333331</v>
      </c>
      <c r="F24" s="62">
        <f>'Día 14'!C16</f>
        <v>811725</v>
      </c>
      <c r="G24" s="62">
        <f t="shared" si="1"/>
        <v>3617</v>
      </c>
      <c r="H24" s="63">
        <f t="shared" si="2"/>
        <v>41.863425925925931</v>
      </c>
      <c r="I24" s="147"/>
      <c r="J24" s="147"/>
      <c r="K24" s="74"/>
      <c r="L24" s="82">
        <f>SUM(G23:G28)</f>
        <v>22230</v>
      </c>
      <c r="M24" s="84" t="s">
        <v>17</v>
      </c>
      <c r="N24" s="81"/>
      <c r="O24" s="62">
        <v>30</v>
      </c>
      <c r="P24" s="62">
        <f t="shared" si="0"/>
        <v>2592</v>
      </c>
      <c r="Q24" s="62">
        <f t="shared" si="3"/>
        <v>3617</v>
      </c>
      <c r="R24" s="77"/>
      <c r="S24" s="14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44484</v>
      </c>
      <c r="E25" s="73">
        <v>0.33333333333333331</v>
      </c>
      <c r="F25" s="62">
        <f>'Día 15'!C16</f>
        <v>815285</v>
      </c>
      <c r="G25" s="62">
        <f t="shared" si="1"/>
        <v>3560</v>
      </c>
      <c r="H25" s="63">
        <f t="shared" si="2"/>
        <v>41.203703703703702</v>
      </c>
      <c r="I25" s="147"/>
      <c r="J25" s="147"/>
      <c r="K25" s="74"/>
      <c r="L25" s="87">
        <f>L24*1000/6/24/60/60</f>
        <v>42.881944444444443</v>
      </c>
      <c r="M25" s="87" t="s">
        <v>11</v>
      </c>
      <c r="N25" s="81"/>
      <c r="O25" s="62">
        <v>30</v>
      </c>
      <c r="P25" s="62">
        <f t="shared" si="0"/>
        <v>2592</v>
      </c>
      <c r="Q25" s="62">
        <f t="shared" si="3"/>
        <v>3560</v>
      </c>
      <c r="R25" s="77"/>
      <c r="S25" s="14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44485</v>
      </c>
      <c r="E26" s="73">
        <v>0.33333333333333331</v>
      </c>
      <c r="F26" s="62">
        <f>'Día 16'!C16</f>
        <v>818794</v>
      </c>
      <c r="G26" s="62">
        <f t="shared" si="1"/>
        <v>3509</v>
      </c>
      <c r="H26" s="63">
        <f t="shared" si="2"/>
        <v>40.613425925925931</v>
      </c>
      <c r="I26" s="147"/>
      <c r="J26" s="147"/>
      <c r="K26" s="76"/>
      <c r="L26" s="85"/>
      <c r="M26" s="86"/>
      <c r="N26" s="81"/>
      <c r="O26" s="62">
        <v>30</v>
      </c>
      <c r="P26" s="62">
        <f t="shared" si="0"/>
        <v>2592</v>
      </c>
      <c r="Q26" s="62">
        <f t="shared" si="3"/>
        <v>3509</v>
      </c>
      <c r="R26" s="77"/>
      <c r="S26" s="14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44486</v>
      </c>
      <c r="E27" s="73">
        <v>0.33333333333333331</v>
      </c>
      <c r="F27" s="62">
        <f>'Día 17'!C16</f>
        <v>822600</v>
      </c>
      <c r="G27" s="62">
        <f t="shared" si="1"/>
        <v>3806</v>
      </c>
      <c r="H27" s="63">
        <f t="shared" si="2"/>
        <v>44.050925925925931</v>
      </c>
      <c r="I27" s="147"/>
      <c r="J27" s="147"/>
      <c r="K27" s="58"/>
      <c r="L27" s="79"/>
      <c r="M27" s="80"/>
      <c r="N27" s="81"/>
      <c r="O27" s="62">
        <v>30</v>
      </c>
      <c r="P27" s="62">
        <f t="shared" si="0"/>
        <v>2592</v>
      </c>
      <c r="Q27" s="62">
        <f t="shared" si="3"/>
        <v>3806</v>
      </c>
      <c r="R27" s="77"/>
      <c r="S27" s="14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44487</v>
      </c>
      <c r="E28" s="73">
        <v>0.33333333333333331</v>
      </c>
      <c r="F28" s="62">
        <f>'Día 18'!C16</f>
        <v>826676</v>
      </c>
      <c r="G28" s="62">
        <f t="shared" si="1"/>
        <v>4076</v>
      </c>
      <c r="H28" s="63">
        <f t="shared" si="2"/>
        <v>47.175925925925931</v>
      </c>
      <c r="I28" s="147"/>
      <c r="J28" s="147"/>
      <c r="K28" s="58"/>
      <c r="L28" s="79"/>
      <c r="M28" s="80"/>
      <c r="N28" s="81"/>
      <c r="O28" s="62">
        <v>30</v>
      </c>
      <c r="P28" s="62">
        <f t="shared" si="0"/>
        <v>2592</v>
      </c>
      <c r="Q28" s="62">
        <f t="shared" si="3"/>
        <v>4076</v>
      </c>
      <c r="R28" s="77"/>
      <c r="S28" s="14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44488</v>
      </c>
      <c r="E29" s="73">
        <v>0.33333333333333331</v>
      </c>
      <c r="F29" s="62">
        <f>'Día 19'!C16</f>
        <v>830700</v>
      </c>
      <c r="G29" s="62">
        <f t="shared" si="1"/>
        <v>4024</v>
      </c>
      <c r="H29" s="63">
        <f t="shared" si="2"/>
        <v>46.574074074074069</v>
      </c>
      <c r="I29" s="147"/>
      <c r="J29" s="147"/>
      <c r="K29" s="116" t="s">
        <v>42</v>
      </c>
      <c r="L29" s="117"/>
      <c r="M29" s="118"/>
      <c r="N29" s="81"/>
      <c r="O29" s="62">
        <v>30</v>
      </c>
      <c r="P29" s="62">
        <f t="shared" si="0"/>
        <v>2592</v>
      </c>
      <c r="Q29" s="62">
        <f t="shared" si="3"/>
        <v>4024</v>
      </c>
      <c r="R29" s="77"/>
      <c r="S29" s="14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44489</v>
      </c>
      <c r="E30" s="73">
        <v>0.33333333333333331</v>
      </c>
      <c r="F30" s="62">
        <f>'Día 20'!C16</f>
        <v>833821</v>
      </c>
      <c r="G30" s="62">
        <f t="shared" si="1"/>
        <v>3121</v>
      </c>
      <c r="H30" s="63">
        <f t="shared" si="2"/>
        <v>36.12268518518519</v>
      </c>
      <c r="I30" s="147"/>
      <c r="J30" s="147"/>
      <c r="K30" s="74"/>
      <c r="L30" s="82">
        <f>SUM(G29:G34)</f>
        <v>23124</v>
      </c>
      <c r="M30" s="84" t="s">
        <v>17</v>
      </c>
      <c r="N30" s="81"/>
      <c r="O30" s="62">
        <v>30</v>
      </c>
      <c r="P30" s="62">
        <f t="shared" si="0"/>
        <v>2592</v>
      </c>
      <c r="Q30" s="62">
        <f t="shared" si="3"/>
        <v>3121</v>
      </c>
      <c r="R30" s="77"/>
      <c r="S30" s="14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44490</v>
      </c>
      <c r="E31" s="73">
        <v>0.33333333333333331</v>
      </c>
      <c r="F31" s="62">
        <f>'Día 21'!C16</f>
        <v>837778</v>
      </c>
      <c r="G31" s="62">
        <f t="shared" si="1"/>
        <v>3957</v>
      </c>
      <c r="H31" s="63">
        <f t="shared" si="2"/>
        <v>45.798611111111107</v>
      </c>
      <c r="I31" s="147"/>
      <c r="J31" s="147"/>
      <c r="K31" s="74"/>
      <c r="L31" s="87">
        <f>L30*1000/6/24/60/60</f>
        <v>44.606481481481488</v>
      </c>
      <c r="M31" s="87" t="s">
        <v>11</v>
      </c>
      <c r="N31" s="81"/>
      <c r="O31" s="62">
        <v>30</v>
      </c>
      <c r="P31" s="62">
        <f t="shared" si="0"/>
        <v>2592</v>
      </c>
      <c r="Q31" s="62">
        <f t="shared" si="3"/>
        <v>3957</v>
      </c>
      <c r="R31" s="77"/>
      <c r="S31" s="14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44491</v>
      </c>
      <c r="E32" s="73">
        <v>0.33333333333333331</v>
      </c>
      <c r="F32" s="62">
        <f>'Día 22'!C16</f>
        <v>841880</v>
      </c>
      <c r="G32" s="62">
        <f t="shared" si="1"/>
        <v>4102</v>
      </c>
      <c r="H32" s="63">
        <f t="shared" si="2"/>
        <v>47.476851851851848</v>
      </c>
      <c r="I32" s="147"/>
      <c r="J32" s="147"/>
      <c r="K32" s="76"/>
      <c r="L32" s="85"/>
      <c r="M32" s="86"/>
      <c r="N32" s="81"/>
      <c r="O32" s="62">
        <v>30</v>
      </c>
      <c r="P32" s="62">
        <f t="shared" si="0"/>
        <v>2592</v>
      </c>
      <c r="Q32" s="62">
        <f t="shared" si="3"/>
        <v>4102</v>
      </c>
      <c r="R32" s="77"/>
      <c r="S32" s="14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44492</v>
      </c>
      <c r="E33" s="73">
        <v>0.33333333333333331</v>
      </c>
      <c r="F33" s="62">
        <f>'Día 23'!C16</f>
        <v>845871</v>
      </c>
      <c r="G33" s="62">
        <f t="shared" si="1"/>
        <v>3991</v>
      </c>
      <c r="H33" s="63">
        <f t="shared" si="2"/>
        <v>46.192129629629633</v>
      </c>
      <c r="I33" s="147"/>
      <c r="J33" s="147"/>
      <c r="K33" s="58"/>
      <c r="L33" s="79"/>
      <c r="M33" s="80"/>
      <c r="N33" s="81"/>
      <c r="O33" s="62">
        <v>30</v>
      </c>
      <c r="P33" s="62">
        <f t="shared" si="0"/>
        <v>2592</v>
      </c>
      <c r="Q33" s="62">
        <f t="shared" si="3"/>
        <v>3991</v>
      </c>
      <c r="R33" s="77"/>
      <c r="S33" s="14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44493</v>
      </c>
      <c r="E34" s="73">
        <v>0.33333333333333331</v>
      </c>
      <c r="F34" s="62">
        <f>'Día 24'!C16</f>
        <v>849800</v>
      </c>
      <c r="G34" s="62">
        <f t="shared" si="1"/>
        <v>3929</v>
      </c>
      <c r="H34" s="63">
        <f t="shared" si="2"/>
        <v>45.474537037037038</v>
      </c>
      <c r="I34" s="147"/>
      <c r="J34" s="147"/>
      <c r="K34" s="58"/>
      <c r="L34" s="79"/>
      <c r="M34" s="80"/>
      <c r="N34" s="81"/>
      <c r="O34" s="62">
        <v>30</v>
      </c>
      <c r="P34" s="62">
        <f t="shared" si="0"/>
        <v>2592</v>
      </c>
      <c r="Q34" s="62">
        <f t="shared" si="3"/>
        <v>3929</v>
      </c>
      <c r="R34" s="77"/>
      <c r="S34" s="14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44494</v>
      </c>
      <c r="E35" s="73">
        <v>0.33333333333333331</v>
      </c>
      <c r="F35" s="62">
        <f>'Día 25'!C16</f>
        <v>853587</v>
      </c>
      <c r="G35" s="62">
        <f t="shared" si="1"/>
        <v>3787</v>
      </c>
      <c r="H35" s="63">
        <f t="shared" si="2"/>
        <v>43.831018518518512</v>
      </c>
      <c r="I35" s="147"/>
      <c r="J35" s="147"/>
      <c r="K35" s="116" t="s">
        <v>43</v>
      </c>
      <c r="L35" s="117"/>
      <c r="M35" s="118"/>
      <c r="N35" s="81"/>
      <c r="O35" s="62">
        <v>30</v>
      </c>
      <c r="P35" s="62">
        <f t="shared" si="0"/>
        <v>2592</v>
      </c>
      <c r="Q35" s="62">
        <f t="shared" si="3"/>
        <v>3787</v>
      </c>
      <c r="R35" s="77"/>
      <c r="S35" s="14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44495</v>
      </c>
      <c r="E36" s="73">
        <v>0.33333333333333331</v>
      </c>
      <c r="F36" s="62">
        <f>'Día 26'!C16</f>
        <v>857795</v>
      </c>
      <c r="G36" s="62">
        <f t="shared" si="1"/>
        <v>4208</v>
      </c>
      <c r="H36" s="63">
        <f t="shared" si="2"/>
        <v>48.703703703703702</v>
      </c>
      <c r="I36" s="147"/>
      <c r="J36" s="147"/>
      <c r="K36" s="74"/>
      <c r="L36" s="82">
        <f>SUM(G35:G41)</f>
        <v>24813</v>
      </c>
      <c r="M36" s="84" t="s">
        <v>17</v>
      </c>
      <c r="N36" s="81"/>
      <c r="O36" s="62">
        <v>30</v>
      </c>
      <c r="P36" s="62">
        <f t="shared" si="0"/>
        <v>2592</v>
      </c>
      <c r="Q36" s="62">
        <f t="shared" si="3"/>
        <v>4208</v>
      </c>
      <c r="R36" s="77"/>
      <c r="S36" s="14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44496</v>
      </c>
      <c r="E37" s="73">
        <v>0.33333333333333331</v>
      </c>
      <c r="F37" s="62">
        <f>'Día 27'!C16</f>
        <v>861129</v>
      </c>
      <c r="G37" s="62">
        <f t="shared" si="1"/>
        <v>3334</v>
      </c>
      <c r="H37" s="63">
        <f t="shared" si="2"/>
        <v>38.587962962962962</v>
      </c>
      <c r="I37" s="147"/>
      <c r="J37" s="147"/>
      <c r="K37" s="74"/>
      <c r="L37" s="87">
        <f>L36*1000/6/24/60/60</f>
        <v>47.864583333333336</v>
      </c>
      <c r="M37" s="87" t="s">
        <v>11</v>
      </c>
      <c r="N37" s="81"/>
      <c r="O37" s="62">
        <v>30</v>
      </c>
      <c r="P37" s="62">
        <f t="shared" si="0"/>
        <v>2592</v>
      </c>
      <c r="Q37" s="62">
        <f t="shared" si="3"/>
        <v>3334</v>
      </c>
      <c r="R37" s="77"/>
      <c r="S37" s="14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44497</v>
      </c>
      <c r="E38" s="73">
        <v>0.33333333333333331</v>
      </c>
      <c r="F38" s="62">
        <f>'Día 28'!C16</f>
        <v>865007</v>
      </c>
      <c r="G38" s="62">
        <f t="shared" si="1"/>
        <v>3878</v>
      </c>
      <c r="H38" s="63">
        <f t="shared" si="2"/>
        <v>44.88425925925926</v>
      </c>
      <c r="I38" s="147"/>
      <c r="J38" s="147"/>
      <c r="K38" s="76"/>
      <c r="L38" s="85"/>
      <c r="M38" s="86"/>
      <c r="N38" s="81"/>
      <c r="O38" s="62">
        <v>30</v>
      </c>
      <c r="P38" s="62">
        <f t="shared" si="0"/>
        <v>2592</v>
      </c>
      <c r="Q38" s="62">
        <f t="shared" si="3"/>
        <v>3878</v>
      </c>
      <c r="R38" s="77"/>
      <c r="S38" s="14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44498</v>
      </c>
      <c r="E39" s="73">
        <v>0.33333333333333331</v>
      </c>
      <c r="F39" s="62">
        <f>'Día 29'!C16</f>
        <v>868366</v>
      </c>
      <c r="G39" s="62">
        <f t="shared" si="1"/>
        <v>3359</v>
      </c>
      <c r="H39" s="63">
        <f t="shared" si="2"/>
        <v>38.877314814814817</v>
      </c>
      <c r="I39" s="147"/>
      <c r="J39" s="147"/>
      <c r="K39" s="58"/>
      <c r="L39" s="79"/>
      <c r="M39" s="80"/>
      <c r="N39" s="81"/>
      <c r="O39" s="62">
        <v>30</v>
      </c>
      <c r="P39" s="62">
        <f t="shared" si="0"/>
        <v>2592</v>
      </c>
      <c r="Q39" s="62">
        <f t="shared" si="3"/>
        <v>3359</v>
      </c>
      <c r="R39" s="77"/>
      <c r="S39" s="14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44499</v>
      </c>
      <c r="E40" s="73">
        <v>0.33333333333333331</v>
      </c>
      <c r="F40" s="62">
        <f>'Día 30'!C16</f>
        <v>871507</v>
      </c>
      <c r="G40" s="62">
        <f t="shared" si="1"/>
        <v>3141</v>
      </c>
      <c r="H40" s="63">
        <f t="shared" si="2"/>
        <v>36.354166666666664</v>
      </c>
      <c r="I40" s="147"/>
      <c r="J40" s="147"/>
      <c r="K40" s="58"/>
      <c r="L40" s="79"/>
      <c r="M40" s="80"/>
      <c r="N40" s="81"/>
      <c r="O40" s="62">
        <v>30</v>
      </c>
      <c r="P40" s="62">
        <f t="shared" si="0"/>
        <v>2592</v>
      </c>
      <c r="Q40" s="62">
        <f t="shared" si="3"/>
        <v>3141</v>
      </c>
      <c r="R40" s="77"/>
      <c r="S40" s="148"/>
      <c r="T40" s="58"/>
      <c r="U40" s="58"/>
      <c r="V40" s="58"/>
      <c r="W40" s="58"/>
    </row>
    <row r="41" spans="1:23" x14ac:dyDescent="0.35">
      <c r="A41" s="58"/>
      <c r="B41" s="58"/>
      <c r="C41" s="60">
        <v>31</v>
      </c>
      <c r="D41" s="61">
        <v>44500</v>
      </c>
      <c r="E41" s="73">
        <v>0.375</v>
      </c>
      <c r="F41" s="62">
        <f>'Día 31'!C16</f>
        <v>874613</v>
      </c>
      <c r="G41" s="62">
        <f t="shared" ref="G41" si="4">F41-F40</f>
        <v>3106</v>
      </c>
      <c r="H41" s="63">
        <f t="shared" ref="H41" si="5">G41*1000/24/60/60</f>
        <v>35.949074074074069</v>
      </c>
      <c r="I41" s="147"/>
      <c r="J41" s="147"/>
      <c r="K41" s="58"/>
      <c r="L41" s="79"/>
      <c r="M41" s="80"/>
      <c r="N41" s="81"/>
      <c r="O41" s="62">
        <v>30</v>
      </c>
      <c r="P41" s="62">
        <f t="shared" ref="P41" si="6">O41*60*60*24/1000</f>
        <v>2592</v>
      </c>
      <c r="Q41" s="62">
        <f t="shared" ref="Q41" si="7">G41</f>
        <v>3106</v>
      </c>
      <c r="R41" s="77"/>
      <c r="S41" s="148"/>
      <c r="T41" s="58"/>
      <c r="U41" s="58"/>
      <c r="V41" s="58"/>
      <c r="W41" s="58"/>
    </row>
    <row r="42" spans="1:23" x14ac:dyDescent="0.35">
      <c r="A42" s="58"/>
      <c r="B42" s="58"/>
      <c r="C42" s="60" t="s">
        <v>24</v>
      </c>
      <c r="D42" s="61"/>
      <c r="E42" s="73"/>
      <c r="F42" s="60"/>
      <c r="G42" s="144">
        <f>(AVERAGE(G11:G41)-2592)/2592</f>
        <v>0.44194295101553166</v>
      </c>
      <c r="H42" s="144">
        <f>(AVERAGE(H11:H41)-30)/30</f>
        <v>0.44194295101553205</v>
      </c>
      <c r="I42" s="58"/>
      <c r="J42" s="58"/>
      <c r="K42" s="58"/>
      <c r="L42" s="77"/>
      <c r="M42" s="77"/>
      <c r="N42" s="77"/>
      <c r="O42" s="77"/>
      <c r="P42" s="77"/>
      <c r="Q42" s="77"/>
      <c r="R42" s="77"/>
      <c r="S42" s="58"/>
      <c r="T42" s="58"/>
      <c r="U42" s="58"/>
      <c r="V42" s="58"/>
      <c r="W42" s="58"/>
    </row>
    <row r="43" spans="1:23" x14ac:dyDescent="0.35">
      <c r="A43" s="58"/>
      <c r="B43" s="58"/>
      <c r="C43" s="64"/>
      <c r="D43" s="65"/>
      <c r="E43" s="65"/>
      <c r="F43" s="65"/>
      <c r="G43" s="65"/>
      <c r="H43" s="66"/>
      <c r="I43" s="58"/>
      <c r="J43" s="58"/>
      <c r="K43" s="58"/>
      <c r="L43" s="77"/>
      <c r="M43" s="77"/>
      <c r="N43" s="91" t="s">
        <v>22</v>
      </c>
      <c r="O43" s="92" t="s">
        <v>26</v>
      </c>
      <c r="P43" s="90">
        <f>SUM(P11:P41)</f>
        <v>80352</v>
      </c>
      <c r="Q43" s="62">
        <f>SUM(Q11:Q41)</f>
        <v>115863</v>
      </c>
      <c r="R43" s="77"/>
      <c r="S43" s="58"/>
      <c r="T43" s="58"/>
      <c r="U43" s="58"/>
      <c r="V43" s="58"/>
      <c r="W43" s="58"/>
    </row>
    <row r="44" spans="1:23" x14ac:dyDescent="0.35">
      <c r="A44" s="58"/>
      <c r="B44" s="58"/>
      <c r="C44" s="67"/>
      <c r="D44" s="70" t="s">
        <v>16</v>
      </c>
      <c r="E44" s="70"/>
      <c r="F44" s="70"/>
      <c r="G44" s="106">
        <f>(F41-F10)*1000/31/24/60/60</f>
        <v>43.258288530465954</v>
      </c>
      <c r="H44" s="71" t="s">
        <v>15</v>
      </c>
      <c r="I44" s="58"/>
      <c r="J44" s="58"/>
      <c r="K44" s="58"/>
      <c r="L44" s="77"/>
      <c r="M44" s="75"/>
      <c r="N44" s="93"/>
      <c r="O44" s="94" t="s">
        <v>27</v>
      </c>
      <c r="P44" s="95">
        <f>P43*1000/31/24/60/60</f>
        <v>30</v>
      </c>
      <c r="Q44" s="96">
        <f>Q43*1000/31/24/60/60</f>
        <v>43.258288530465954</v>
      </c>
      <c r="R44" s="75" t="s">
        <v>30</v>
      </c>
      <c r="S44" s="58"/>
      <c r="T44" s="58"/>
      <c r="U44" s="58"/>
      <c r="V44" s="58"/>
      <c r="W44" s="58"/>
    </row>
    <row r="45" spans="1:23" x14ac:dyDescent="0.35">
      <c r="A45" s="58"/>
      <c r="B45" s="58"/>
      <c r="C45" s="68"/>
      <c r="D45" s="69"/>
      <c r="E45" s="69"/>
      <c r="F45" s="69"/>
      <c r="G45" s="145">
        <f>SUM(G11:G41)</f>
        <v>115863</v>
      </c>
      <c r="H45" s="146" t="s">
        <v>44</v>
      </c>
      <c r="I45" s="58"/>
      <c r="J45" s="58"/>
      <c r="K45" s="58"/>
      <c r="L45" s="77"/>
      <c r="M45" s="77"/>
      <c r="N45" s="77"/>
      <c r="O45" s="77"/>
      <c r="P45" s="77"/>
      <c r="Q45" s="77"/>
      <c r="R45" s="77"/>
      <c r="S45" s="58"/>
      <c r="T45" s="58"/>
      <c r="U45" s="58"/>
      <c r="V45" s="58"/>
      <c r="W45" s="58"/>
    </row>
    <row r="46" spans="1:23" x14ac:dyDescent="0.3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77"/>
      <c r="M46" s="77"/>
      <c r="N46" s="88" t="s">
        <v>24</v>
      </c>
      <c r="O46" s="89" t="s">
        <v>17</v>
      </c>
      <c r="P46" s="89"/>
      <c r="Q46" s="105">
        <f>Q43-P43</f>
        <v>35511</v>
      </c>
      <c r="R46" s="77"/>
      <c r="S46" s="58"/>
      <c r="T46" s="58"/>
      <c r="U46" s="58"/>
      <c r="V46" s="58"/>
      <c r="W46" s="58"/>
    </row>
    <row r="47" spans="1:23" x14ac:dyDescent="0.35">
      <c r="A47" s="58"/>
      <c r="B47" s="58"/>
      <c r="C47" s="58" t="s">
        <v>21</v>
      </c>
      <c r="E47" s="58"/>
      <c r="F47" s="58"/>
      <c r="G47" s="58"/>
      <c r="H47" s="58"/>
      <c r="I47" s="58"/>
      <c r="J47" s="58"/>
      <c r="K47" s="58"/>
      <c r="L47" s="77"/>
      <c r="M47" s="77"/>
      <c r="N47" s="77"/>
      <c r="O47" s="77"/>
      <c r="P47" s="77"/>
      <c r="Q47" s="77"/>
      <c r="R47" s="77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107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</sheetData>
  <mergeCells count="12"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44478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791865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793927</v>
      </c>
      <c r="D16" s="52">
        <f>+C16-C8</f>
        <v>2062</v>
      </c>
      <c r="E16" s="52">
        <f>+D16*1000/14/3600</f>
        <v>40.912698412698411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794691</v>
      </c>
      <c r="D21" s="52">
        <f>+C21-C16</f>
        <v>764</v>
      </c>
      <c r="E21" s="52">
        <f>+D21*1000/5/3600</f>
        <v>42.444444444444443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795324</v>
      </c>
      <c r="D26" s="52">
        <f>+C26-C21</f>
        <v>633</v>
      </c>
      <c r="E26" s="52">
        <f>+D26*1000/5/3600</f>
        <v>35.166666666666664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4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44479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795324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8">
        <v>0.33333333333333298</v>
      </c>
      <c r="C16" s="51">
        <v>797145</v>
      </c>
      <c r="D16" s="52">
        <f>+C16-C8</f>
        <v>1821</v>
      </c>
      <c r="E16" s="52">
        <f>+D16*1000/14/3600</f>
        <v>36.13095238095238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32</v>
      </c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797800</v>
      </c>
      <c r="D21" s="52">
        <f>+C21-C16</f>
        <v>655</v>
      </c>
      <c r="E21" s="52">
        <f>+D21*1000/5/3600</f>
        <v>36.388888888888886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798590</v>
      </c>
      <c r="D26" s="52">
        <f>+C26-C21</f>
        <v>790</v>
      </c>
      <c r="E26" s="52">
        <f>+D26*1000/5/3600</f>
        <v>43.888888888888886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44480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798590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800742</v>
      </c>
      <c r="D16" s="52">
        <f>+C16-C8</f>
        <v>2152</v>
      </c>
      <c r="E16" s="52">
        <f>+D16*1000/14/3600</f>
        <v>42.698412698412696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3">
        <v>801516</v>
      </c>
      <c r="D21" s="52">
        <f>+C21-C16</f>
        <v>774</v>
      </c>
      <c r="E21" s="52">
        <f>+D21*1000/5/3600</f>
        <v>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802292</v>
      </c>
      <c r="D26" s="52">
        <f>+C26-C21</f>
        <v>776</v>
      </c>
      <c r="E26" s="52">
        <f>+D26*1000/5/3600</f>
        <v>43.111111111111114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44481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802292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804446</v>
      </c>
      <c r="D16" s="52">
        <f>+C16-C8</f>
        <v>2154</v>
      </c>
      <c r="E16" s="52">
        <f>+D16*1000/14/3600</f>
        <v>42.738095238095241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805227</v>
      </c>
      <c r="D21" s="52">
        <f>+C21-C16</f>
        <v>781</v>
      </c>
      <c r="E21" s="52">
        <f>+D21*1000/5/3600</f>
        <v>43.388888888888886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805955</v>
      </c>
      <c r="D26" s="52">
        <f>+C26-C21</f>
        <v>728</v>
      </c>
      <c r="E26" s="52">
        <f>+D26*1000/5/3600</f>
        <v>40.444444444444443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44482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805955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808108</v>
      </c>
      <c r="D16" s="52">
        <f>+C16-C8</f>
        <v>2153</v>
      </c>
      <c r="E16" s="52">
        <f>+D16*1000/14/3600</f>
        <v>42.718253968253968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808874</v>
      </c>
      <c r="D21" s="52">
        <f>+C21-C16</f>
        <v>766</v>
      </c>
      <c r="E21" s="52">
        <f>+D21*1000/5/3600</f>
        <v>42.555555555555557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809641</v>
      </c>
      <c r="D26" s="52">
        <f>+C26-C21</f>
        <v>767</v>
      </c>
      <c r="E26" s="52">
        <f>+D26*1000/5/3600</f>
        <v>42.611111111111114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44483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809641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811725</v>
      </c>
      <c r="D16" s="52">
        <f>+C16-C8</f>
        <v>2084</v>
      </c>
      <c r="E16" s="52">
        <f>+D16*1000/14/3600</f>
        <v>41.349206349206355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812514</v>
      </c>
      <c r="D21" s="52">
        <f>+C21-C16</f>
        <v>789</v>
      </c>
      <c r="E21" s="52">
        <f>+D21*1000/5/3600</f>
        <v>43.833333333333336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813253</v>
      </c>
      <c r="D26" s="52">
        <f>+C26-C21</f>
        <v>739</v>
      </c>
      <c r="E26" s="52">
        <f>+D26*1000/5/3600</f>
        <v>41.055555555555557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44484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813253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815285</v>
      </c>
      <c r="D16" s="52">
        <f>+C16-C8</f>
        <v>2032</v>
      </c>
      <c r="E16" s="52">
        <f>+D16*1000/14/3600</f>
        <v>40.317460317460316</v>
      </c>
      <c r="F16" s="53" t="s">
        <v>0</v>
      </c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816031</v>
      </c>
      <c r="D21" s="52">
        <f>+C21-C16</f>
        <v>746</v>
      </c>
      <c r="E21" s="52">
        <f>+D21*1000/5/3600</f>
        <v>41.444444444444443</v>
      </c>
      <c r="F21" s="53" t="s">
        <v>36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816754</v>
      </c>
      <c r="D26" s="52">
        <f>+C26-C21</f>
        <v>723</v>
      </c>
      <c r="E26" s="52">
        <f>+D26*1000/5/3600</f>
        <v>40.166666666666664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44485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816754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818794</v>
      </c>
      <c r="D16" s="52">
        <f>+C16-C8</f>
        <v>2040</v>
      </c>
      <c r="E16" s="52">
        <f>+D16*1000/14/3600</f>
        <v>40.476190476190474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819531</v>
      </c>
      <c r="D21" s="52">
        <f>+C21-C16</f>
        <v>737</v>
      </c>
      <c r="E21" s="52">
        <f>+D21*1000/5/3600</f>
        <v>40.944444444444443</v>
      </c>
      <c r="F21" s="53" t="s">
        <v>0</v>
      </c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820450</v>
      </c>
      <c r="D26" s="52">
        <f>+C26-C21</f>
        <v>919</v>
      </c>
      <c r="E26" s="52">
        <f>+D26*1000/5/3600</f>
        <v>51.055555555555557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4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44486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820450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822600</v>
      </c>
      <c r="D16" s="52">
        <f>+C16-C8</f>
        <v>2150</v>
      </c>
      <c r="E16" s="52">
        <f>+D16*1000/14/3600</f>
        <v>42.658730158730158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823331</v>
      </c>
      <c r="D21" s="52">
        <f>+C21-C16</f>
        <v>731</v>
      </c>
      <c r="E21" s="52">
        <f>+D21*1000/5/3600</f>
        <v>40.611111111111114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824220</v>
      </c>
      <c r="D26" s="52">
        <f>+C26-C21</f>
        <v>889</v>
      </c>
      <c r="E26" s="52">
        <f>+D26*1000/5/3600</f>
        <v>49.388888888888886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44487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824220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826676</v>
      </c>
      <c r="D16" s="52">
        <f>+C16-C8</f>
        <v>2456</v>
      </c>
      <c r="E16" s="52">
        <f>+D16*1000/14/3600</f>
        <v>48.730158730158728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827554</v>
      </c>
      <c r="D21" s="52">
        <f>+C21-C16</f>
        <v>878</v>
      </c>
      <c r="E21" s="52">
        <f>+D21*1000/5/3600</f>
        <v>48.777777777777779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828448</v>
      </c>
      <c r="D26" s="52">
        <f>+C26-C21</f>
        <v>894</v>
      </c>
      <c r="E26" s="52">
        <f>+D26*1000/5/3600</f>
        <v>49.666666666666664</v>
      </c>
      <c r="F26" s="53" t="s">
        <v>0</v>
      </c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2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44470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760484</v>
      </c>
      <c r="D8" s="32"/>
      <c r="E8" s="32"/>
      <c r="F8" s="10"/>
      <c r="G8" s="121"/>
      <c r="H8" s="122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4">
        <f t="shared" si="1"/>
        <v>0</v>
      </c>
      <c r="F15" s="12"/>
      <c r="G15" s="127" t="s">
        <v>0</v>
      </c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762924</v>
      </c>
      <c r="D16" s="52">
        <f>+C16-C8</f>
        <v>2440</v>
      </c>
      <c r="E16" s="52">
        <f>+D16*1000/14/3600</f>
        <v>48.412698412698411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27" t="s">
        <v>0</v>
      </c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763788</v>
      </c>
      <c r="D21" s="52">
        <f>+C21-C16</f>
        <v>864</v>
      </c>
      <c r="E21" s="52">
        <f>+D21*1000/5/3600</f>
        <v>48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/>
      <c r="G25" s="127" t="s">
        <v>0</v>
      </c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764580</v>
      </c>
      <c r="D26" s="52">
        <f>+C26-C21</f>
        <v>792</v>
      </c>
      <c r="E26" s="52">
        <f>+D26*1000/5/3600</f>
        <v>44</v>
      </c>
      <c r="F26" s="53" t="s">
        <v>0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44488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828448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830700</v>
      </c>
      <c r="D16" s="52">
        <f>+C16-C8</f>
        <v>2252</v>
      </c>
      <c r="E16" s="52">
        <f>+D16*1000/14/3600</f>
        <v>44.682539682539684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831565</v>
      </c>
      <c r="D21" s="52">
        <f>+C21-C16</f>
        <v>865</v>
      </c>
      <c r="E21" s="52">
        <f>+D21*1000/5/3600</f>
        <v>48.055555555555557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832241</v>
      </c>
      <c r="D26" s="52">
        <f>+C26-C21</f>
        <v>676</v>
      </c>
      <c r="E26" s="52">
        <f>+D26*1000/5/3600</f>
        <v>37.555555555555557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4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44489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832241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833821</v>
      </c>
      <c r="D16" s="52">
        <f>+C16-C8</f>
        <v>1580</v>
      </c>
      <c r="E16" s="52">
        <f>+D16*1000/14/3600</f>
        <v>31.349206349206348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834325</v>
      </c>
      <c r="D21" s="52">
        <f>+C21-C16</f>
        <v>504</v>
      </c>
      <c r="E21" s="52">
        <f>+D21*1000/5/3600</f>
        <v>28</v>
      </c>
      <c r="F21" s="53" t="s">
        <v>33</v>
      </c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835223</v>
      </c>
      <c r="D26" s="52">
        <f>+C26-C21</f>
        <v>898</v>
      </c>
      <c r="E26" s="52">
        <f>+D26*1000/5/3600</f>
        <v>49.888888888888886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44490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835223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837778</v>
      </c>
      <c r="D16" s="52">
        <f>+C16-C8</f>
        <v>2555</v>
      </c>
      <c r="E16" s="52">
        <f>+D16*1000/14/3600</f>
        <v>50.694444444444443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838674</v>
      </c>
      <c r="D21" s="52">
        <f>+C21-C16</f>
        <v>896</v>
      </c>
      <c r="E21" s="52">
        <f>+D21*1000/5/3600</f>
        <v>49.777777777777779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839533</v>
      </c>
      <c r="D26" s="52">
        <f>+C26-C21</f>
        <v>859</v>
      </c>
      <c r="E26" s="52">
        <f>+D26*1000/5/3600</f>
        <v>47.722222222222221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44491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839533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841880</v>
      </c>
      <c r="D16" s="52">
        <f>+C16-C8</f>
        <v>2347</v>
      </c>
      <c r="E16" s="52">
        <f>+D16*1000/14/3600</f>
        <v>46.567460317460316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842690</v>
      </c>
      <c r="D21" s="52">
        <f>+C21-C16</f>
        <v>810</v>
      </c>
      <c r="E21" s="52">
        <f>+D21*1000/5/3600</f>
        <v>45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843531</v>
      </c>
      <c r="D26" s="52">
        <f>+C26-C21</f>
        <v>841</v>
      </c>
      <c r="E26" s="52">
        <f>+D26*1000/5/3600</f>
        <v>46.722222222222221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4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44492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843531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845871</v>
      </c>
      <c r="D16" s="52">
        <f>+C16-C8</f>
        <v>2340</v>
      </c>
      <c r="E16" s="52">
        <f>+D16*1000/14/3600</f>
        <v>46.428571428571423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846703</v>
      </c>
      <c r="D21" s="52">
        <f>+C21-C16</f>
        <v>832</v>
      </c>
      <c r="E21" s="52">
        <f>+D21*1000/5/3600</f>
        <v>46.222222222222221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847552</v>
      </c>
      <c r="D26" s="52">
        <f>+C26-C21</f>
        <v>849</v>
      </c>
      <c r="E26" s="52">
        <f>+D26*1000/5/3600</f>
        <v>47.166666666666664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44493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847552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849800</v>
      </c>
      <c r="D16" s="52">
        <f>+C16-C8</f>
        <v>2248</v>
      </c>
      <c r="E16" s="52">
        <f>+D16*1000/14/3600</f>
        <v>44.603174603174608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850629</v>
      </c>
      <c r="D21" s="52">
        <f>+C21-C16</f>
        <v>829</v>
      </c>
      <c r="E21" s="52">
        <f>+D21*1000/5/3600</f>
        <v>46.055555555555557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851413</v>
      </c>
      <c r="D26" s="52">
        <f>+C26-C21</f>
        <v>784</v>
      </c>
      <c r="E26" s="52">
        <f>+D26*1000/5/3600</f>
        <v>43.555555555555557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4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44494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851413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853587</v>
      </c>
      <c r="D16" s="52">
        <f>+C16-C8</f>
        <v>2174</v>
      </c>
      <c r="E16" s="52">
        <f>+D16*1000/14/3600</f>
        <v>43.134920634920633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37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854413</v>
      </c>
      <c r="D21" s="52">
        <f>+C21-C16</f>
        <v>826</v>
      </c>
      <c r="E21" s="52">
        <f>+D21*1000/5/3600</f>
        <v>45.888888888888886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855365</v>
      </c>
      <c r="D26" s="52">
        <f>+C26-C21</f>
        <v>952</v>
      </c>
      <c r="E26" s="52">
        <f>+D26*1000/5/3600</f>
        <v>52.888888888888886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44495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855365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857795</v>
      </c>
      <c r="D16" s="52">
        <f>+C16-C8</f>
        <v>2430</v>
      </c>
      <c r="E16" s="52">
        <f>+D16*1000/14/3600</f>
        <v>48.214285714285715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858603</v>
      </c>
      <c r="D21" s="52">
        <f>+C21-C16</f>
        <v>808</v>
      </c>
      <c r="E21" s="52">
        <f>+D21*1000/5/3600</f>
        <v>44.888888888888886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859407</v>
      </c>
      <c r="D26" s="52">
        <f>+C26-C21</f>
        <v>804</v>
      </c>
      <c r="E26" s="52">
        <f>+D26*1000/5/3600</f>
        <v>44.666666666666664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4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44496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859407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861129</v>
      </c>
      <c r="D16" s="52">
        <f>+C16-C8</f>
        <v>1722</v>
      </c>
      <c r="E16" s="52">
        <f>+D16*1000/14/3600</f>
        <v>34.166666666666664</v>
      </c>
      <c r="F16" s="57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 t="s">
        <v>38</v>
      </c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861930</v>
      </c>
      <c r="D21" s="52">
        <f>+C21-C16</f>
        <v>801</v>
      </c>
      <c r="E21" s="52">
        <f>+D21*1000/5/3600</f>
        <v>44.5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862746</v>
      </c>
      <c r="D26" s="52">
        <f>+C26-C21</f>
        <v>816</v>
      </c>
      <c r="E26" s="52">
        <f>+D26*1000/5/3600</f>
        <v>45.333333333333336</v>
      </c>
      <c r="F26" s="57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44497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862746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865007</v>
      </c>
      <c r="D16" s="52">
        <f>+C16-C8</f>
        <v>2261</v>
      </c>
      <c r="E16" s="52">
        <f>+D16*1000/14/3600</f>
        <v>44.861111111111114</v>
      </c>
      <c r="F16" s="57" t="s">
        <v>0</v>
      </c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865773</v>
      </c>
      <c r="D21" s="52">
        <f>+C21-C16</f>
        <v>766</v>
      </c>
      <c r="E21" s="52">
        <f>+D21*1000/5/3600</f>
        <v>42.555555555555557</v>
      </c>
      <c r="F21" s="57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2"/>
      <c r="H24" s="14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866543</v>
      </c>
      <c r="D26" s="52">
        <f>+C26-C21</f>
        <v>770</v>
      </c>
      <c r="E26" s="52">
        <f>+D26*1000/5/3600</f>
        <v>42.777777777777779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3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44471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764580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 t="s">
        <v>0</v>
      </c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766805</v>
      </c>
      <c r="D16" s="52">
        <f>+C16-C8</f>
        <v>2225</v>
      </c>
      <c r="E16" s="52">
        <f>+D16*1000/14/3600</f>
        <v>44.146825396825392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767619</v>
      </c>
      <c r="D21" s="52">
        <f>+C21-C16</f>
        <v>814</v>
      </c>
      <c r="E21" s="52">
        <f>+D21*1000/5/3600</f>
        <v>45.222222222222221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 t="s">
        <v>34</v>
      </c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768370</v>
      </c>
      <c r="D26" s="52">
        <f>+C26-C21</f>
        <v>751</v>
      </c>
      <c r="E26" s="52">
        <f>+D26*1000/5/3600</f>
        <v>41.722222222222221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44498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866543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868366</v>
      </c>
      <c r="D16" s="52">
        <f>+C16-C8</f>
        <v>1823</v>
      </c>
      <c r="E16" s="52">
        <f>+D16*1000/14/3600</f>
        <v>36.170634920634917</v>
      </c>
      <c r="F16" s="57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869040</v>
      </c>
      <c r="D21" s="52">
        <f>+C21-C16</f>
        <v>674</v>
      </c>
      <c r="E21" s="52">
        <f>+D21*1000/5/3600</f>
        <v>37.444444444444443</v>
      </c>
      <c r="F21" s="57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27" t="s">
        <v>0</v>
      </c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27" t="s">
        <v>0</v>
      </c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869675</v>
      </c>
      <c r="D26" s="52">
        <f>+C26-C21</f>
        <v>635</v>
      </c>
      <c r="E26" s="52">
        <f>+D26*1000/5/3600</f>
        <v>35.277777777777779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44499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869675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871507</v>
      </c>
      <c r="D16" s="52">
        <f>+C16-C8</f>
        <v>1832</v>
      </c>
      <c r="E16" s="52">
        <f>+D16*1000/14/3600</f>
        <v>36.349206349206348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872158</v>
      </c>
      <c r="D21" s="52">
        <f>+C21-C16</f>
        <v>651</v>
      </c>
      <c r="E21" s="52">
        <f>+D21*1000/5/3600</f>
        <v>36.166666666666664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872793</v>
      </c>
      <c r="D26" s="52">
        <f>+C26-C21</f>
        <v>635</v>
      </c>
      <c r="E26" s="52">
        <f>+D26*1000/5/3600</f>
        <v>35.277777777777779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6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44500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30'!C26</f>
        <v>872793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874613</v>
      </c>
      <c r="D16" s="52">
        <f>+C16-C8</f>
        <v>1820</v>
      </c>
      <c r="E16" s="52">
        <f>+D16*1000/14/3600</f>
        <v>36.111111111111114</v>
      </c>
      <c r="F16" s="53"/>
      <c r="G16" s="140" t="s">
        <v>0</v>
      </c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875270</v>
      </c>
      <c r="D21" s="52">
        <f>+C21-C16</f>
        <v>657</v>
      </c>
      <c r="E21" s="52">
        <f>+D21*1000/5/3600</f>
        <v>36.5</v>
      </c>
      <c r="F21" s="53"/>
      <c r="G21" s="140" t="s">
        <v>0</v>
      </c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875909</v>
      </c>
      <c r="D26" s="52">
        <f>+C26-C21</f>
        <v>639</v>
      </c>
      <c r="E26" s="52">
        <f>+D26*1000/5/3600</f>
        <v>35.5</v>
      </c>
      <c r="F26" s="53"/>
      <c r="G26" s="140" t="s">
        <v>0</v>
      </c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C1" sqref="C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44472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768370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771062</v>
      </c>
      <c r="D16" s="52">
        <f>+C16-C8</f>
        <v>2692</v>
      </c>
      <c r="E16" s="52">
        <f>+D16*1000/14/3600</f>
        <v>53.412698412698411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771959</v>
      </c>
      <c r="D21" s="52">
        <f>+C21-C16</f>
        <v>897</v>
      </c>
      <c r="E21" s="52">
        <f>+D21*1000/5/3600</f>
        <v>49.833333333333336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772892</v>
      </c>
      <c r="D26" s="52">
        <f>+C26-C21</f>
        <v>933</v>
      </c>
      <c r="E26" s="52">
        <f>+D26*1000/5/3600</f>
        <v>51.833333333333336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4" zoomScale="85" zoomScaleNormal="85" zoomScalePageLayoutView="70" workbookViewId="0">
      <selection activeCell="C19" sqref="C1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44473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772892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775376</v>
      </c>
      <c r="D16" s="52">
        <f>+C16-C8</f>
        <v>2484</v>
      </c>
      <c r="E16" s="52">
        <f>+D16*1000/14/3600</f>
        <v>49.285714285714285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776289</v>
      </c>
      <c r="D21" s="52">
        <f>+C21-C16</f>
        <v>913</v>
      </c>
      <c r="E21" s="52">
        <f>+D21*1000/5/3600</f>
        <v>50.722222222222221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777121</v>
      </c>
      <c r="D26" s="52">
        <f>+C26-C21</f>
        <v>832</v>
      </c>
      <c r="E26" s="52">
        <f>+D26*1000/5/3600</f>
        <v>46.222222222222221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E28" sqref="E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44474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777121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779309</v>
      </c>
      <c r="D16" s="52">
        <f>+C16-C8</f>
        <v>2188</v>
      </c>
      <c r="E16" s="52">
        <f>+D16*1000/14/3600</f>
        <v>43.412698412698411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780118</v>
      </c>
      <c r="D21" s="52">
        <f>+C21-C16</f>
        <v>809</v>
      </c>
      <c r="E21" s="52">
        <f>+D21*1000/5/3600</f>
        <v>44.944444444444443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780902</v>
      </c>
      <c r="D26" s="52">
        <f>+C26-C21</f>
        <v>784</v>
      </c>
      <c r="E26" s="52">
        <f>+D26*1000/5/3600</f>
        <v>43.555555555555557</v>
      </c>
      <c r="F26" s="53" t="s">
        <v>35</v>
      </c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44475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780902</v>
      </c>
      <c r="D8" s="32" t="s">
        <v>0</v>
      </c>
      <c r="E8" s="32"/>
      <c r="F8" s="10"/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783021</v>
      </c>
      <c r="D16" s="52">
        <f>+C16-C8</f>
        <v>2119</v>
      </c>
      <c r="E16" s="52">
        <f>+D16*1000/14/3600</f>
        <v>42.043650793650798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783834</v>
      </c>
      <c r="D21" s="52">
        <f>+C21-C16</f>
        <v>813</v>
      </c>
      <c r="E21" s="52">
        <f>+D21*1000/5/3600</f>
        <v>45.166666666666664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784592</v>
      </c>
      <c r="D26" s="52">
        <f>+C26-C21</f>
        <v>758</v>
      </c>
      <c r="E26" s="52">
        <f>+D26*1000/5/3600</f>
        <v>42.111111111111114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44476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784592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786752</v>
      </c>
      <c r="D16" s="52">
        <f>+C16-C8</f>
        <v>2160</v>
      </c>
      <c r="E16" s="52">
        <f>+D16*1000/14/3600</f>
        <v>42.857142857142861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787525</v>
      </c>
      <c r="D21" s="52">
        <f>+C21-C16</f>
        <v>773</v>
      </c>
      <c r="E21" s="52">
        <f>+D21*1000/5/3600</f>
        <v>42.944444444444443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788278</v>
      </c>
      <c r="D26" s="52">
        <f>+C26-C21</f>
        <v>753</v>
      </c>
      <c r="E26" s="52">
        <f>+D26*1000/5/3600</f>
        <v>41.833333333333336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23"/>
      <c r="C2" s="124"/>
      <c r="D2" s="131" t="s">
        <v>4</v>
      </c>
      <c r="E2" s="132"/>
      <c r="F2" s="132"/>
      <c r="G2" s="132"/>
      <c r="H2" s="133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7" t="s">
        <v>6</v>
      </c>
      <c r="E5" s="138"/>
      <c r="F5" s="138"/>
      <c r="G5" s="138"/>
      <c r="H5" s="139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44477</v>
      </c>
      <c r="C7" s="25" t="s">
        <v>10</v>
      </c>
      <c r="D7" s="26" t="s">
        <v>3</v>
      </c>
      <c r="E7" s="27" t="s">
        <v>11</v>
      </c>
      <c r="F7" s="28" t="s">
        <v>5</v>
      </c>
      <c r="G7" s="119" t="s">
        <v>2</v>
      </c>
      <c r="H7" s="12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788278</v>
      </c>
      <c r="D8" s="32" t="s">
        <v>0</v>
      </c>
      <c r="E8" s="32"/>
      <c r="F8" s="10" t="s">
        <v>0</v>
      </c>
      <c r="G8" s="121"/>
      <c r="H8" s="12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7"/>
      <c r="H9" s="128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7"/>
      <c r="H10" s="128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7"/>
      <c r="H11" s="128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7"/>
      <c r="H12" s="128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7"/>
      <c r="H13" s="128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7"/>
      <c r="H14" s="128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7"/>
      <c r="H15" s="128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790371</v>
      </c>
      <c r="D16" s="52">
        <f>+C16-C8</f>
        <v>2093</v>
      </c>
      <c r="E16" s="52">
        <f>+D16*1000/14/3600</f>
        <v>41.527777777777779</v>
      </c>
      <c r="F16" s="53"/>
      <c r="G16" s="140"/>
      <c r="H16" s="141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7"/>
      <c r="H17" s="128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7"/>
      <c r="H18" s="128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7"/>
      <c r="H19" s="128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7"/>
      <c r="H20" s="12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791144</v>
      </c>
      <c r="D21" s="52">
        <f>+C21-C16</f>
        <v>773</v>
      </c>
      <c r="E21" s="52">
        <f>+D21*1000/5/3600</f>
        <v>42.944444444444443</v>
      </c>
      <c r="F21" s="53"/>
      <c r="G21" s="140"/>
      <c r="H21" s="14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7"/>
      <c r="H22" s="128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7"/>
      <c r="H23" s="128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7"/>
      <c r="H24" s="128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7"/>
      <c r="H25" s="128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791865</v>
      </c>
      <c r="D26" s="52">
        <f>+C26-C21</f>
        <v>721</v>
      </c>
      <c r="E26" s="52">
        <f>+D26*1000/5/3600</f>
        <v>40.055555555555557</v>
      </c>
      <c r="F26" s="53"/>
      <c r="G26" s="140"/>
      <c r="H26" s="141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7"/>
      <c r="H27" s="128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7"/>
      <c r="H28" s="128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7"/>
      <c r="H29" s="128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7"/>
      <c r="H30" s="128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7"/>
      <c r="H31" s="128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9"/>
      <c r="H32" s="130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6E820B0D-7ED7-40A9-B1E2-2261C4EEC5EC}"/>
</file>

<file path=customXml/itemProps2.xml><?xml version="1.0" encoding="utf-8"?>
<ds:datastoreItem xmlns:ds="http://schemas.openxmlformats.org/officeDocument/2006/customXml" ds:itemID="{0635E05D-D49D-420A-AA6C-371D40E9F624}"/>
</file>

<file path=customXml/itemProps3.xml><?xml version="1.0" encoding="utf-8"?>
<ds:datastoreItem xmlns:ds="http://schemas.openxmlformats.org/officeDocument/2006/customXml" ds:itemID="{A8204694-D99C-4586-BC48-C511BBDB4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2022-06-21T17:01:12Z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