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17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16.xml" ContentType="application/vnd.openxmlformats-officedocument.drawing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1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drawings/drawing9.xml" ContentType="application/vnd.openxmlformats-officedocument.drawing+xml"/>
  <Override PartName="/xl/drawings/drawing3.xml" ContentType="application/vnd.openxmlformats-officedocument.drawing+xml"/>
  <Override PartName="/xl/worksheets/sheet27.xml" ContentType="application/vnd.openxmlformats-officedocument.spreadsheetml.worksheet+xml"/>
  <Override PartName="/xl/worksheets/sheet2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14.xml" ContentType="application/vnd.openxmlformats-officedocument.drawing+xml"/>
  <Override PartName="/xl/worksheets/sheet2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5.xml" ContentType="application/vnd.openxmlformats-officedocument.drawing+xml"/>
  <Override PartName="/xl/worksheets/sheet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xl/drawings/drawing13.xml" ContentType="application/vnd.openxmlformats-officedocument.drawing+xml"/>
  <Override PartName="/xl/worksheets/sheet23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4.xml" ContentType="application/vnd.openxmlformats-officedocument.spreadsheetml.worksheet+xml"/>
  <Override PartName="/xl/worksheets/sheet22.xml" ContentType="application/vnd.openxmlformats-officedocument.spreadsheetml.worksheet+xml"/>
  <Override PartName="/xl/worksheets/sheet18.xml" ContentType="application/vnd.openxmlformats-officedocument.spreadsheetml.worksheet+xml"/>
  <Override PartName="/xl/drawings/drawing12.xml" ContentType="application/vnd.openxmlformats-officedocument.drawing+xml"/>
  <Override PartName="/xl/worksheets/sheet17.xml" ContentType="application/vnd.openxmlformats-officedocument.spreadsheetml.worksheet+xml"/>
  <Override PartName="/xl/comments15.xml" ContentType="application/vnd.openxmlformats-officedocument.spreadsheetml.comment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21.xml" ContentType="application/vnd.openxmlformats-officedocument.spreadsheetml.comments+xml"/>
  <Override PartName="/xl/comments12.xml" ContentType="application/vnd.openxmlformats-officedocument.spreadsheetml.comments+xml"/>
  <Override PartName="/xl/comments22.xml" ContentType="application/vnd.openxmlformats-officedocument.spreadsheetml.comments+xml"/>
  <Override PartName="/xl/comments11.xml" ContentType="application/vnd.openxmlformats-officedocument.spreadsheetml.comments+xml"/>
  <Override PartName="/xl/comments23.xml" ContentType="application/vnd.openxmlformats-officedocument.spreadsheetml.comments+xml"/>
  <Override PartName="/xl/comments20.xml" ContentType="application/vnd.openxmlformats-officedocument.spreadsheetml.comments+xml"/>
  <Override PartName="/xl/comments13.xml" ContentType="application/vnd.openxmlformats-officedocument.spreadsheetml.comments+xml"/>
  <Override PartName="/xl/comments17.xml" ContentType="application/vnd.openxmlformats-officedocument.spreadsheetml.comments+xml"/>
  <Override PartName="/xl/comments16.xml" ContentType="application/vnd.openxmlformats-officedocument.spreadsheetml.comments+xml"/>
  <Override PartName="/xl/comments14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alcChain.xml" ContentType="application/vnd.openxmlformats-officedocument.spreadsheetml.calcChain+xml"/>
  <Override PartName="/xl/comments30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7.xml" ContentType="application/vnd.openxmlformats-officedocument.spreadsheetml.comments+xml"/>
  <Override PartName="/xl/comments6.xml" ContentType="application/vnd.openxmlformats-officedocument.spreadsheetml.comments+xml"/>
  <Override PartName="/xl/comments29.xml" ContentType="application/vnd.openxmlformats-officedocument.spreadsheetml.comments+xml"/>
  <Override PartName="/xl/comments26.xml" ContentType="application/vnd.openxmlformats-officedocument.spreadsheetml.comments+xml"/>
  <Override PartName="/xl/comments10.xml" ContentType="application/vnd.openxmlformats-officedocument.spreadsheetml.comments+xml"/>
  <Override PartName="/xl/comments27.xml" ContentType="application/vnd.openxmlformats-officedocument.spreadsheetml.comments+xml"/>
  <Override PartName="/xl/comments9.xml" ContentType="application/vnd.openxmlformats-officedocument.spreadsheetml.comments+xml"/>
  <Override PartName="/xl/comments28.xml" ContentType="application/vnd.openxmlformats-officedocument.spreadsheetml.comments+xml"/>
  <Override PartName="/xl/comments5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Final\13 Abr 22\"/>
    </mc:Choice>
  </mc:AlternateContent>
  <bookViews>
    <workbookView xWindow="0" yWindow="0" windowWidth="20490" windowHeight="745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  <definedName name="_xlnm.Print_Area" localSheetId="0">'Resumen mensual'!$A$1:$N$55</definedName>
  </definedNames>
  <calcPr calcId="152511"/>
</workbook>
</file>

<file path=xl/calcChain.xml><?xml version="1.0" encoding="utf-8"?>
<calcChain xmlns="http://schemas.openxmlformats.org/spreadsheetml/2006/main">
  <c r="G43" i="40" l="1"/>
  <c r="G44" i="40"/>
  <c r="H41" i="40"/>
  <c r="G41" i="40"/>
  <c r="Q34" i="40" l="1"/>
  <c r="Q35" i="40"/>
  <c r="Q36" i="40"/>
  <c r="Q37" i="40"/>
  <c r="Q38" i="40"/>
  <c r="Q39" i="40"/>
  <c r="Q40" i="40"/>
  <c r="Q26" i="40" l="1"/>
  <c r="Q27" i="40"/>
  <c r="Q28" i="40"/>
  <c r="Q29" i="40"/>
  <c r="Q30" i="40"/>
  <c r="Q20" i="40" l="1"/>
  <c r="Q21" i="40"/>
  <c r="Q22" i="40"/>
  <c r="Q23" i="40"/>
  <c r="Q24" i="40"/>
  <c r="Q25" i="40"/>
  <c r="L13" i="40" l="1"/>
  <c r="L18" i="40"/>
  <c r="F14" i="40"/>
  <c r="F13" i="40"/>
  <c r="F16" i="40"/>
  <c r="F17" i="40"/>
  <c r="G17" i="40"/>
  <c r="F18" i="40"/>
  <c r="G18" i="40"/>
  <c r="F19" i="40"/>
  <c r="G19" i="40"/>
  <c r="F20" i="40"/>
  <c r="G20" i="40"/>
  <c r="F21" i="40"/>
  <c r="G21" i="40"/>
  <c r="L19" i="40"/>
  <c r="F40" i="40"/>
  <c r="C8" i="42"/>
  <c r="D16" i="42" s="1"/>
  <c r="E16" i="42" s="1"/>
  <c r="C8" i="41"/>
  <c r="D16" i="41" s="1"/>
  <c r="E16" i="41" s="1"/>
  <c r="F22" i="40"/>
  <c r="G22" i="40" s="1"/>
  <c r="F23" i="40"/>
  <c r="F26" i="40"/>
  <c r="F35" i="40"/>
  <c r="G36" i="40" s="1"/>
  <c r="H36" i="40" s="1"/>
  <c r="F15" i="40"/>
  <c r="F39" i="40"/>
  <c r="P40" i="40"/>
  <c r="D32" i="42"/>
  <c r="E32" i="42"/>
  <c r="D31" i="42"/>
  <c r="E31" i="42"/>
  <c r="D30" i="42"/>
  <c r="E30" i="42"/>
  <c r="D29" i="42"/>
  <c r="E29" i="42"/>
  <c r="D28" i="42"/>
  <c r="E28" i="42"/>
  <c r="D26" i="42"/>
  <c r="E26" i="42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F34" i="40"/>
  <c r="G35" i="40" s="1"/>
  <c r="F36" i="40"/>
  <c r="F37" i="40"/>
  <c r="F38" i="40"/>
  <c r="G39" i="40"/>
  <c r="H39" i="40" s="1"/>
  <c r="F11" i="40"/>
  <c r="G12" i="40"/>
  <c r="G11" i="40"/>
  <c r="F12" i="40"/>
  <c r="G13" i="40"/>
  <c r="Q13" i="40"/>
  <c r="G14" i="40"/>
  <c r="Q14" i="40"/>
  <c r="G15" i="40"/>
  <c r="H15" i="40"/>
  <c r="P15" i="40"/>
  <c r="G16" i="40"/>
  <c r="Q16" i="40"/>
  <c r="Q18" i="40"/>
  <c r="Q19" i="40"/>
  <c r="F24" i="40"/>
  <c r="G24" i="40" s="1"/>
  <c r="H24" i="40" s="1"/>
  <c r="F25" i="40"/>
  <c r="G25" i="40"/>
  <c r="H25" i="40" s="1"/>
  <c r="F27" i="40"/>
  <c r="G27" i="40"/>
  <c r="H27" i="40" s="1"/>
  <c r="F28" i="40"/>
  <c r="F29" i="40"/>
  <c r="F30" i="40"/>
  <c r="F31" i="40"/>
  <c r="F32" i="40"/>
  <c r="F33" i="40"/>
  <c r="E28" i="11"/>
  <c r="P20" i="40"/>
  <c r="P21" i="40"/>
  <c r="P25" i="40"/>
  <c r="P28" i="40"/>
  <c r="P29" i="40"/>
  <c r="P30" i="40"/>
  <c r="P31" i="40"/>
  <c r="P32" i="40"/>
  <c r="P33" i="40"/>
  <c r="P34" i="40"/>
  <c r="P37" i="40"/>
  <c r="P38" i="40"/>
  <c r="B7" i="8"/>
  <c r="B7" i="9"/>
  <c r="B7" i="10"/>
  <c r="B7" i="11"/>
  <c r="B7" i="12"/>
  <c r="B7" i="13"/>
  <c r="B7" i="14"/>
  <c r="B7" i="15"/>
  <c r="B7" i="16"/>
  <c r="B7" i="17"/>
  <c r="B7" i="18"/>
  <c r="B7" i="19"/>
  <c r="B7" i="20"/>
  <c r="B7" i="21"/>
  <c r="B7" i="22"/>
  <c r="B7" i="23"/>
  <c r="B7" i="24"/>
  <c r="B7" i="25"/>
  <c r="B7" i="26"/>
  <c r="B7" i="27"/>
  <c r="B7" i="28"/>
  <c r="B7" i="29"/>
  <c r="B7" i="30"/>
  <c r="B7" i="31"/>
  <c r="B7" i="32"/>
  <c r="B7" i="33"/>
  <c r="B7" i="34"/>
  <c r="B7" i="41"/>
  <c r="B7" i="42"/>
  <c r="C8" i="33"/>
  <c r="D16" i="33"/>
  <c r="E16" i="33"/>
  <c r="C8" i="32"/>
  <c r="D16" i="32" s="1"/>
  <c r="E16" i="32" s="1"/>
  <c r="D26" i="16"/>
  <c r="D26" i="11"/>
  <c r="E26" i="11"/>
  <c r="D26" i="10"/>
  <c r="E26" i="10"/>
  <c r="D21" i="12"/>
  <c r="E21" i="12"/>
  <c r="D26" i="14"/>
  <c r="D26" i="13"/>
  <c r="D26" i="12"/>
  <c r="E26" i="12"/>
  <c r="D26" i="15"/>
  <c r="E26" i="15"/>
  <c r="D26" i="17"/>
  <c r="E26" i="17" s="1"/>
  <c r="D26" i="18"/>
  <c r="D26" i="19"/>
  <c r="E26" i="19" s="1"/>
  <c r="D26" i="22"/>
  <c r="E26" i="22" s="1"/>
  <c r="D26" i="21"/>
  <c r="E26" i="21" s="1"/>
  <c r="D26" i="20"/>
  <c r="E26" i="20" s="1"/>
  <c r="E23" i="33"/>
  <c r="E11" i="29"/>
  <c r="E14" i="26"/>
  <c r="E30" i="19"/>
  <c r="E23" i="17"/>
  <c r="E31" i="10"/>
  <c r="E25" i="9"/>
  <c r="E32" i="8"/>
  <c r="D16" i="7"/>
  <c r="E16" i="7"/>
  <c r="C8" i="34"/>
  <c r="D16" i="34"/>
  <c r="E16" i="34"/>
  <c r="C8" i="31"/>
  <c r="D16" i="31"/>
  <c r="E16" i="31" s="1"/>
  <c r="C8" i="30"/>
  <c r="D16" i="30"/>
  <c r="E16" i="30"/>
  <c r="C8" i="29"/>
  <c r="D16" i="29" s="1"/>
  <c r="E16" i="29" s="1"/>
  <c r="C8" i="28"/>
  <c r="D16" i="28" s="1"/>
  <c r="E16" i="28" s="1"/>
  <c r="C8" i="27"/>
  <c r="D16" i="27"/>
  <c r="E16" i="27"/>
  <c r="C8" i="26"/>
  <c r="D16" i="26" s="1"/>
  <c r="E16" i="26" s="1"/>
  <c r="C8" i="25"/>
  <c r="D16" i="25"/>
  <c r="E16" i="25"/>
  <c r="C8" i="24"/>
  <c r="D16" i="24"/>
  <c r="E16" i="24" s="1"/>
  <c r="C8" i="23"/>
  <c r="D16" i="23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/>
  <c r="E16" i="19" s="1"/>
  <c r="C8" i="18"/>
  <c r="D16" i="18"/>
  <c r="E16" i="18" s="1"/>
  <c r="C8" i="17"/>
  <c r="D16" i="17"/>
  <c r="E16" i="17"/>
  <c r="C8" i="16"/>
  <c r="D16" i="16"/>
  <c r="E16" i="16"/>
  <c r="C8" i="15"/>
  <c r="D16" i="15"/>
  <c r="E16" i="15"/>
  <c r="C8" i="14"/>
  <c r="D16" i="14"/>
  <c r="E16" i="14"/>
  <c r="C8" i="13"/>
  <c r="D16" i="13"/>
  <c r="E16" i="13"/>
  <c r="C8" i="12"/>
  <c r="D16" i="12"/>
  <c r="E16" i="12"/>
  <c r="C8" i="11"/>
  <c r="D16" i="11"/>
  <c r="E16" i="11"/>
  <c r="C8" i="10"/>
  <c r="D16" i="10"/>
  <c r="E16" i="10"/>
  <c r="D10" i="14"/>
  <c r="E10" i="14"/>
  <c r="D21" i="7"/>
  <c r="E21" i="7"/>
  <c r="E25" i="7"/>
  <c r="D26" i="9"/>
  <c r="E26" i="9"/>
  <c r="C8" i="9"/>
  <c r="D16" i="9"/>
  <c r="E16" i="9"/>
  <c r="D26" i="8"/>
  <c r="E26" i="8"/>
  <c r="C8" i="8"/>
  <c r="D16" i="8"/>
  <c r="E16" i="8"/>
  <c r="D26" i="7"/>
  <c r="E26" i="7"/>
  <c r="D26" i="23"/>
  <c r="E26" i="23" s="1"/>
  <c r="D26" i="34"/>
  <c r="E26" i="34" s="1"/>
  <c r="D26" i="33"/>
  <c r="E26" i="33"/>
  <c r="D26" i="32"/>
  <c r="E26" i="32" s="1"/>
  <c r="D26" i="31"/>
  <c r="E26" i="31" s="1"/>
  <c r="D26" i="30"/>
  <c r="E26" i="30"/>
  <c r="D26" i="29"/>
  <c r="E26" i="29"/>
  <c r="D26" i="28"/>
  <c r="E26" i="28" s="1"/>
  <c r="D26" i="27"/>
  <c r="E26" i="27" s="1"/>
  <c r="D26" i="26"/>
  <c r="E26" i="26"/>
  <c r="D26" i="25"/>
  <c r="E26" i="25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D21" i="33"/>
  <c r="E21" i="33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/>
  <c r="D20" i="26"/>
  <c r="E20" i="26"/>
  <c r="D19" i="26"/>
  <c r="E19" i="26"/>
  <c r="D18" i="26"/>
  <c r="E18" i="26"/>
  <c r="D15" i="26"/>
  <c r="E15" i="26"/>
  <c r="D14" i="26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E26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E26" i="14"/>
  <c r="D25" i="14"/>
  <c r="E25" i="14"/>
  <c r="D24" i="14"/>
  <c r="E24" i="14"/>
  <c r="D23" i="14"/>
  <c r="E23" i="14"/>
  <c r="D21" i="14"/>
  <c r="E21" i="14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E26" i="13"/>
  <c r="D25" i="13"/>
  <c r="E25" i="13"/>
  <c r="D24" i="13"/>
  <c r="E24" i="13"/>
  <c r="D23" i="13"/>
  <c r="E23" i="13"/>
  <c r="D21" i="13"/>
  <c r="E21" i="13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D25" i="11"/>
  <c r="E25" i="11"/>
  <c r="D24" i="11"/>
  <c r="E24" i="11"/>
  <c r="D23" i="11"/>
  <c r="E23" i="11"/>
  <c r="D21" i="11"/>
  <c r="E21" i="11"/>
  <c r="D20" i="11"/>
  <c r="E20" i="1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/>
  <c r="D20" i="10"/>
  <c r="E20" i="10"/>
  <c r="D19" i="10"/>
  <c r="E19" i="10"/>
  <c r="D18" i="10"/>
  <c r="E18" i="10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D24" i="9"/>
  <c r="E24" i="9"/>
  <c r="D23" i="9"/>
  <c r="E23" i="9"/>
  <c r="D21" i="9"/>
  <c r="E21" i="9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/>
  <c r="D18" i="7"/>
  <c r="E18" i="7"/>
  <c r="D19" i="7"/>
  <c r="E19" i="7"/>
  <c r="D20" i="7"/>
  <c r="E20" i="7"/>
  <c r="D23" i="7"/>
  <c r="E23" i="7"/>
  <c r="D25" i="7"/>
  <c r="D28" i="7"/>
  <c r="E28" i="7"/>
  <c r="D29" i="7"/>
  <c r="E29" i="7"/>
  <c r="D30" i="7"/>
  <c r="E30" i="7"/>
  <c r="D31" i="7"/>
  <c r="E31" i="7"/>
  <c r="D10" i="7"/>
  <c r="E10" i="7"/>
  <c r="Q11" i="40"/>
  <c r="L12" i="40"/>
  <c r="G30" i="40"/>
  <c r="H30" i="40" s="1"/>
  <c r="H11" i="40"/>
  <c r="Q12" i="40"/>
  <c r="H12" i="40"/>
  <c r="P12" i="40"/>
  <c r="H20" i="40"/>
  <c r="G31" i="40"/>
  <c r="Q31" i="40" s="1"/>
  <c r="H13" i="40"/>
  <c r="G34" i="40"/>
  <c r="G32" i="40"/>
  <c r="Q32" i="40" s="1"/>
  <c r="H18" i="40"/>
  <c r="P18" i="40"/>
  <c r="H21" i="40"/>
  <c r="G33" i="40"/>
  <c r="Q33" i="40" s="1"/>
  <c r="Q15" i="40"/>
  <c r="H16" i="40"/>
  <c r="P16" i="40"/>
  <c r="H14" i="40"/>
  <c r="P36" i="40"/>
  <c r="P35" i="40"/>
  <c r="H19" i="40"/>
  <c r="P19" i="40"/>
  <c r="P39" i="40"/>
  <c r="G38" i="40"/>
  <c r="H38" i="40" s="1"/>
  <c r="G37" i="40"/>
  <c r="H37" i="40" s="1"/>
  <c r="P27" i="40"/>
  <c r="P24" i="40"/>
  <c r="G23" i="40"/>
  <c r="H23" i="40" s="1"/>
  <c r="P22" i="40"/>
  <c r="P14" i="40"/>
  <c r="P13" i="40"/>
  <c r="P11" i="40"/>
  <c r="Q17" i="40"/>
  <c r="H17" i="40"/>
  <c r="P17" i="40"/>
  <c r="P26" i="40"/>
  <c r="P23" i="40"/>
  <c r="G40" i="40" l="1"/>
  <c r="H40" i="40" s="1"/>
  <c r="P42" i="40"/>
  <c r="P43" i="40" s="1"/>
  <c r="L36" i="40"/>
  <c r="L37" i="40" s="1"/>
  <c r="H35" i="40"/>
  <c r="H33" i="40"/>
  <c r="H34" i="40"/>
  <c r="Q42" i="40"/>
  <c r="H32" i="40"/>
  <c r="H31" i="40"/>
  <c r="G29" i="40"/>
  <c r="H29" i="40" s="1"/>
  <c r="G28" i="40"/>
  <c r="G26" i="40"/>
  <c r="H26" i="40" s="1"/>
  <c r="H22" i="40"/>
  <c r="Q45" i="40" l="1"/>
  <c r="Q43" i="40"/>
  <c r="L30" i="40"/>
  <c r="L31" i="40" s="1"/>
  <c r="H28" i="40"/>
  <c r="L24" i="40"/>
  <c r="L25" i="40" s="1"/>
</calcChain>
</file>

<file path=xl/comments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<sst xmlns="http://schemas.openxmlformats.org/spreadsheetml/2006/main" count="702" uniqueCount="39">
  <si>
    <t xml:space="preserve"> </t>
  </si>
  <si>
    <t>Fecha</t>
  </si>
  <si>
    <t>Operador</t>
  </si>
  <si>
    <t>Diferencia  m³</t>
  </si>
  <si>
    <t>Registros diarios válvula drenaje compuerta La Ola</t>
  </si>
  <si>
    <t>Observaciones</t>
  </si>
  <si>
    <t>Lectura De  Flujómetro Y Horarios</t>
  </si>
  <si>
    <t>18:00 hrs Día anterior</t>
  </si>
  <si>
    <t>Hora</t>
  </si>
  <si>
    <t>V.</t>
  </si>
  <si>
    <t>Lectura</t>
  </si>
  <si>
    <t>l/s</t>
  </si>
  <si>
    <t>Día</t>
  </si>
  <si>
    <t>Registro</t>
  </si>
  <si>
    <t>Consumo</t>
  </si>
  <si>
    <t xml:space="preserve">l/s </t>
  </si>
  <si>
    <t>Caudal mensual</t>
  </si>
  <si>
    <t>m3</t>
  </si>
  <si>
    <t>hrs</t>
  </si>
  <si>
    <t>Resumen Lectura Medidor  de Salida desde Tranque La Ola hacia Rio La Ola</t>
  </si>
  <si>
    <t>Tabla N° 1</t>
  </si>
  <si>
    <t>Compromiso 30 l/s promedio mensual</t>
  </si>
  <si>
    <t>Proy con avance</t>
  </si>
  <si>
    <t>Diferencia</t>
  </si>
  <si>
    <t>m3  --&gt;</t>
  </si>
  <si>
    <t>l/s  --&gt;</t>
  </si>
  <si>
    <t>Meta</t>
  </si>
  <si>
    <t>Q Intantaneo</t>
  </si>
  <si>
    <t>&lt;-- Real mes finalizado</t>
  </si>
  <si>
    <t>Control parcial semanal</t>
  </si>
  <si>
    <t>Tabla N° 2</t>
  </si>
  <si>
    <t>Control avance diario con proyección mensual.</t>
  </si>
  <si>
    <t>Real V/S Proyección</t>
  </si>
  <si>
    <t>Aporte  11 al 17 de Abril</t>
  </si>
  <si>
    <t>Aporte  1 al 3 de Abril</t>
  </si>
  <si>
    <t>Aporte  04 al 10 de Abril</t>
  </si>
  <si>
    <t>Aporte  18 al 24 de Abril</t>
  </si>
  <si>
    <t>Aporte  25 al 30 de Abril</t>
  </si>
  <si>
    <t>m3/d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</si>
</sst>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Font="1" applyProtection="1"/>
    <xf numFmtId="0" fontId="0" fillId="2" borderId="0" xfId="0" applyFont="1" applyFill="1" applyProtection="1"/>
    <xf numFmtId="3" fontId="0" fillId="0" borderId="0" xfId="0" applyNumberFormat="1" applyFont="1" applyProtection="1"/>
    <xf numFmtId="49" fontId="0" fillId="0" borderId="0" xfId="0" applyNumberFormat="1" applyFont="1" applyProtection="1"/>
    <xf numFmtId="3" fontId="1" fillId="0" borderId="0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6" xfId="0" applyNumberFormat="1" applyFont="1" applyBorder="1" applyAlignment="1" applyProtection="1">
      <alignment horizontal="center" vertical="center"/>
      <protection locked="0"/>
    </xf>
    <xf numFmtId="164" fontId="10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14" fontId="0" fillId="0" borderId="15" xfId="0" applyNumberFormat="1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64" fontId="10" fillId="0" borderId="15" xfId="0" quotePrefix="1" applyNumberFormat="1" applyFont="1" applyBorder="1" applyAlignment="1" applyProtection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9" fillId="0" borderId="10" xfId="0" quotePrefix="1" applyNumberFormat="1" applyFont="1" applyBorder="1" applyAlignment="1" applyProtection="1">
      <alignment horizontal="center" vertical="center"/>
    </xf>
    <xf numFmtId="20" fontId="1" fillId="0" borderId="11" xfId="0" applyNumberFormat="1" applyFont="1" applyBorder="1" applyAlignment="1" applyProtection="1">
      <alignment horizontal="center" vertical="center"/>
    </xf>
    <xf numFmtId="20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20" fontId="1" fillId="0" borderId="2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20" fontId="1" fillId="0" borderId="0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20" fontId="1" fillId="0" borderId="20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Protection="1"/>
    <xf numFmtId="0" fontId="0" fillId="0" borderId="0" xfId="0" applyFont="1" applyBorder="1" applyProtection="1"/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0" fontId="1" fillId="3" borderId="25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4" borderId="37" xfId="0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15" fontId="11" fillId="5" borderId="38" xfId="0" applyNumberFormat="1" applyFont="1" applyFill="1" applyBorder="1" applyAlignment="1">
      <alignment horizontal="center"/>
    </xf>
    <xf numFmtId="3" fontId="11" fillId="5" borderId="38" xfId="0" applyNumberFormat="1" applyFont="1" applyFill="1" applyBorder="1" applyAlignment="1">
      <alignment horizontal="center"/>
    </xf>
    <xf numFmtId="165" fontId="11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 applyBorder="1"/>
    <xf numFmtId="0" fontId="1" fillId="5" borderId="33" xfId="0" applyFont="1" applyFill="1" applyBorder="1"/>
    <xf numFmtId="0" fontId="1" fillId="2" borderId="0" xfId="0" applyFont="1" applyFill="1"/>
    <xf numFmtId="20" fontId="11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1" fillId="2" borderId="0" xfId="0" applyFont="1" applyFill="1" applyBorder="1"/>
    <xf numFmtId="0" fontId="0" fillId="2" borderId="3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5" fontId="11" fillId="2" borderId="0" xfId="0" applyNumberFormat="1" applyFont="1" applyFill="1" applyBorder="1" applyAlignment="1">
      <alignment horizontal="center"/>
    </xf>
    <xf numFmtId="20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15" fontId="11" fillId="2" borderId="33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15" fontId="11" fillId="2" borderId="36" xfId="0" applyNumberFormat="1" applyFont="1" applyFill="1" applyBorder="1" applyAlignment="1">
      <alignment horizontal="center"/>
    </xf>
    <xf numFmtId="166" fontId="11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11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ont="1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 applyProtection="1">
      <alignment horizontal="center" vertical="center"/>
    </xf>
    <xf numFmtId="15" fontId="11" fillId="4" borderId="38" xfId="0" applyNumberFormat="1" applyFont="1" applyFill="1" applyBorder="1" applyAlignment="1">
      <alignment horizontal="center"/>
    </xf>
    <xf numFmtId="20" fontId="11" fillId="4" borderId="38" xfId="0" applyNumberFormat="1" applyFont="1" applyFill="1" applyBorder="1" applyAlignment="1">
      <alignment horizontal="center"/>
    </xf>
    <xf numFmtId="3" fontId="11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 applyBorder="1"/>
    <xf numFmtId="3" fontId="0" fillId="2" borderId="0" xfId="0" applyNumberFormat="1" applyFill="1"/>
    <xf numFmtId="0" fontId="1" fillId="0" borderId="54" xfId="0" applyNumberFormat="1" applyFont="1" applyBorder="1" applyAlignment="1" applyProtection="1">
      <alignment horizontal="center" vertical="center"/>
      <protection locked="0"/>
    </xf>
    <xf numFmtId="0" fontId="0" fillId="0" borderId="24" xfId="0" applyNumberFormat="1" applyFont="1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11" fillId="5" borderId="60" xfId="0" applyNumberFormat="1" applyFont="1" applyFill="1" applyBorder="1" applyAlignment="1">
      <alignment horizontal="center"/>
    </xf>
    <xf numFmtId="3" fontId="11" fillId="5" borderId="61" xfId="0" applyNumberFormat="1" applyFont="1" applyFill="1" applyBorder="1" applyAlignment="1">
      <alignment horizont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166" fontId="11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 applyProtection="1">
      <alignment horizontal="center" vertical="center"/>
    </xf>
    <xf numFmtId="166" fontId="1" fillId="3" borderId="13" xfId="0" applyNumberFormat="1" applyFont="1" applyFill="1" applyBorder="1" applyAlignment="1" applyProtection="1">
      <alignment horizontal="center" vertical="center"/>
    </xf>
    <xf numFmtId="167" fontId="11" fillId="5" borderId="38" xfId="1" applyNumberFormat="1" applyFont="1" applyFill="1" applyBorder="1" applyAlignment="1">
      <alignment horizontal="center"/>
    </xf>
    <xf numFmtId="3" fontId="1" fillId="5" borderId="35" xfId="0" applyNumberFormat="1" applyFont="1" applyFill="1" applyBorder="1"/>
    <xf numFmtId="0" fontId="1" fillId="5" borderId="36" xfId="0" applyFont="1" applyFill="1" applyBorder="1"/>
    <xf numFmtId="165" fontId="0" fillId="2" borderId="0" xfId="0" applyNumberFormat="1" applyFill="1"/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0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F73A2A0-50C8-41A0-AC5F-F817EB7F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CBBDEB9C-C9B8-44F1-9916-AFCAFC6C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E6C4D998-2D1E-4C8A-82F3-59206A66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1395E47D-2B77-4BA8-B749-8EE37A2C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D9785E9-5175-4210-9F14-7D821A39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5B90415-4C59-41FC-90D6-7FCAB170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C9D07E4-B1E7-4931-B573-0FF35436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F4D4D25-2281-4030-B1A4-7C9D8E18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4BFD9A39-5D6E-498B-95AC-A487A3EE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019E61C-78A3-45F8-B3B0-FE42F12D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E59CD19-5C60-4E42-BC74-370BEEB7C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21C24FDD-E5E2-4BB5-8034-DFB0A9817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3F8475DD-8E23-43CB-8D49-9DC0AE8A2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357F82EB-1CD5-4748-80DF-892D13D6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26FF22-99C3-4A1E-8A30-D70B7966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69150B5-98EC-474D-9B3E-2D8387EF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CD357CCC-619F-4B80-B420-F7849E9C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56F698CF-CE20-4062-8720-145A504E5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DAF801C3-FDB1-4D3E-ADEE-26BC4DAE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735569F-2FC6-43FE-A3E2-C6E1453BF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6A2CD75-0FA0-4673-86D2-ECD4BC24A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5054FD7-5F6B-46D5-AA7B-BACC361A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D8958914-754D-4431-8845-331AE4A3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897925E7-389B-4F4F-87A3-5897EAF6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EB7609F-FC8C-4991-B6FB-47059632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19BE60A1-9FD4-4A22-A692-3AE85A56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46E34B51-A7F6-4D8D-A22D-AC870F80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zoomScale="90" zoomScaleNormal="90" workbookViewId="0">
      <selection activeCell="I7" sqref="I7"/>
    </sheetView>
  </sheetViews>
  <sheetFormatPr baseColWidth="10" defaultRowHeight="14.5" x14ac:dyDescent="0.35"/>
  <cols>
    <col min="6" max="6" width="12.1796875" customWidth="1"/>
    <col min="8" max="8" width="8.81640625" customWidth="1"/>
    <col min="9" max="9" width="5" customWidth="1"/>
    <col min="10" max="10" width="5.6328125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3" x14ac:dyDescent="0.3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3" x14ac:dyDescent="0.35">
      <c r="A3" s="57"/>
      <c r="B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3" x14ac:dyDescent="0.35">
      <c r="A4" s="57"/>
      <c r="B4" s="57"/>
      <c r="C4" s="71" t="s">
        <v>20</v>
      </c>
      <c r="D4" s="57"/>
      <c r="E4" s="57"/>
      <c r="F4" s="57"/>
      <c r="G4" s="57"/>
      <c r="H4" s="57"/>
      <c r="I4" s="57"/>
      <c r="J4" s="57"/>
      <c r="K4" s="57"/>
      <c r="L4" s="74"/>
      <c r="M4" s="76"/>
      <c r="N4" s="76"/>
      <c r="O4" s="74" t="s">
        <v>30</v>
      </c>
      <c r="P4" s="76"/>
      <c r="Q4" s="76"/>
      <c r="R4" s="76"/>
      <c r="S4" s="57"/>
      <c r="T4" s="57"/>
      <c r="U4" s="57"/>
      <c r="V4" s="57"/>
      <c r="W4" s="57"/>
    </row>
    <row r="5" spans="1:23" x14ac:dyDescent="0.35">
      <c r="A5" s="57"/>
      <c r="B5" s="57"/>
      <c r="C5" s="71" t="s">
        <v>19</v>
      </c>
      <c r="D5" s="71"/>
      <c r="E5" s="71"/>
      <c r="F5" s="71"/>
      <c r="G5" s="71"/>
      <c r="H5" s="71"/>
      <c r="I5" s="57"/>
      <c r="J5" s="57"/>
      <c r="K5" s="57"/>
      <c r="L5" s="74"/>
      <c r="M5" s="76"/>
      <c r="N5" s="76"/>
      <c r="O5" s="71" t="s">
        <v>31</v>
      </c>
      <c r="P5" s="76"/>
      <c r="Q5" s="76"/>
      <c r="R5" s="76"/>
      <c r="S5" s="57"/>
      <c r="T5" s="57"/>
      <c r="U5" s="57"/>
      <c r="V5" s="57"/>
      <c r="W5" s="57"/>
    </row>
    <row r="6" spans="1:23" x14ac:dyDescent="0.3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76"/>
      <c r="M6" s="76"/>
      <c r="N6" s="76"/>
      <c r="O6" s="57"/>
      <c r="P6" s="57"/>
      <c r="Q6" s="57"/>
      <c r="S6" s="57"/>
      <c r="T6" s="57"/>
      <c r="U6" s="57"/>
      <c r="V6" s="57"/>
      <c r="W6" s="57"/>
    </row>
    <row r="7" spans="1:23" x14ac:dyDescent="0.3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76"/>
      <c r="M7" s="76"/>
      <c r="N7" s="76"/>
      <c r="O7" s="76"/>
      <c r="P7" s="76"/>
      <c r="Q7" s="76"/>
      <c r="R7" s="76"/>
      <c r="S7" s="57"/>
      <c r="T7" s="57"/>
      <c r="U7" s="57"/>
      <c r="V7" s="57"/>
      <c r="W7" s="57"/>
    </row>
    <row r="8" spans="1:23" x14ac:dyDescent="0.35">
      <c r="A8" s="57"/>
      <c r="B8" s="57"/>
      <c r="C8" s="140" t="s">
        <v>12</v>
      </c>
      <c r="D8" s="140" t="s">
        <v>1</v>
      </c>
      <c r="E8" s="58" t="s">
        <v>8</v>
      </c>
      <c r="F8" s="140" t="s">
        <v>13</v>
      </c>
      <c r="G8" s="144" t="s">
        <v>14</v>
      </c>
      <c r="H8" s="145"/>
      <c r="I8" s="57"/>
      <c r="J8" s="57"/>
      <c r="K8" s="71" t="s">
        <v>29</v>
      </c>
      <c r="L8" s="77"/>
      <c r="M8" s="77"/>
      <c r="N8" s="77"/>
      <c r="O8" s="142" t="s">
        <v>27</v>
      </c>
      <c r="P8" s="140" t="s">
        <v>26</v>
      </c>
      <c r="Q8" s="142" t="s">
        <v>22</v>
      </c>
      <c r="R8" s="76"/>
      <c r="S8" s="57"/>
      <c r="T8" s="57"/>
      <c r="U8" s="57"/>
      <c r="V8" s="57"/>
      <c r="W8" s="57"/>
    </row>
    <row r="9" spans="1:23" x14ac:dyDescent="0.35">
      <c r="A9" s="57"/>
      <c r="B9" s="57"/>
      <c r="C9" s="141"/>
      <c r="D9" s="141"/>
      <c r="E9" s="97" t="s">
        <v>18</v>
      </c>
      <c r="F9" s="141"/>
      <c r="G9" s="146"/>
      <c r="H9" s="147"/>
      <c r="I9" s="57"/>
      <c r="J9" s="57"/>
      <c r="K9" s="57"/>
      <c r="L9" s="77"/>
      <c r="M9" s="77"/>
      <c r="N9" s="77"/>
      <c r="O9" s="143"/>
      <c r="P9" s="141"/>
      <c r="Q9" s="143"/>
      <c r="R9" s="76"/>
      <c r="S9" s="57"/>
      <c r="T9" s="57"/>
      <c r="U9" s="57"/>
      <c r="V9" s="57"/>
      <c r="W9" s="57"/>
    </row>
    <row r="10" spans="1:23" x14ac:dyDescent="0.35">
      <c r="A10" s="57"/>
      <c r="B10" s="57"/>
      <c r="C10" s="58">
        <v>0</v>
      </c>
      <c r="D10" s="94">
        <v>44651</v>
      </c>
      <c r="E10" s="95">
        <v>0.33333333333333331</v>
      </c>
      <c r="F10" s="96">
        <v>1360162</v>
      </c>
      <c r="G10" s="82" t="s">
        <v>17</v>
      </c>
      <c r="H10" s="82" t="s">
        <v>11</v>
      </c>
      <c r="I10" s="57"/>
      <c r="J10" s="57"/>
      <c r="K10" s="57"/>
      <c r="L10" s="77"/>
      <c r="M10" s="77"/>
      <c r="N10" s="77"/>
      <c r="O10" s="92" t="s">
        <v>11</v>
      </c>
      <c r="P10" s="58" t="s">
        <v>17</v>
      </c>
      <c r="Q10" s="92" t="s">
        <v>17</v>
      </c>
      <c r="R10" s="76"/>
      <c r="S10" s="57"/>
      <c r="T10" s="57"/>
      <c r="U10" s="57"/>
      <c r="V10" s="57"/>
      <c r="W10" s="57"/>
    </row>
    <row r="11" spans="1:23" x14ac:dyDescent="0.35">
      <c r="A11" s="57"/>
      <c r="B11" s="57"/>
      <c r="C11" s="59">
        <v>1</v>
      </c>
      <c r="D11" s="60">
        <v>44652</v>
      </c>
      <c r="E11" s="72">
        <v>0.33333333333333331</v>
      </c>
      <c r="F11" s="61">
        <f>'Día 1'!C16</f>
        <v>1362341</v>
      </c>
      <c r="G11" s="61">
        <f>F11-F10</f>
        <v>2179</v>
      </c>
      <c r="H11" s="62">
        <f>G11*1000/24/60/60</f>
        <v>25.219907407407408</v>
      </c>
      <c r="I11" s="139"/>
      <c r="J11" s="139"/>
      <c r="K11" s="150" t="s">
        <v>34</v>
      </c>
      <c r="L11" s="151"/>
      <c r="M11" s="152"/>
      <c r="O11" s="61">
        <v>30</v>
      </c>
      <c r="P11" s="61">
        <f>O11*60*60*24/1000</f>
        <v>2592</v>
      </c>
      <c r="Q11" s="61">
        <f>G11</f>
        <v>2179</v>
      </c>
      <c r="R11" s="76"/>
      <c r="S11" s="57"/>
      <c r="T11" s="57"/>
      <c r="U11" s="57"/>
      <c r="V11" s="57"/>
      <c r="W11" s="57"/>
    </row>
    <row r="12" spans="1:23" x14ac:dyDescent="0.35">
      <c r="A12" s="57"/>
      <c r="B12" s="57"/>
      <c r="C12" s="59">
        <v>2</v>
      </c>
      <c r="D12" s="60">
        <v>44653</v>
      </c>
      <c r="E12" s="72">
        <v>0.33333333333333331</v>
      </c>
      <c r="F12" s="61">
        <f>'Día 2'!C16</f>
        <v>1364929</v>
      </c>
      <c r="G12" s="61">
        <f>F12-F11</f>
        <v>2588</v>
      </c>
      <c r="H12" s="62">
        <f>G12*1000/24/60/60</f>
        <v>29.953703703703702</v>
      </c>
      <c r="I12" s="139"/>
      <c r="J12" s="139"/>
      <c r="K12" s="73"/>
      <c r="L12" s="81">
        <f>SUM(G11:G13)</f>
        <v>7469</v>
      </c>
      <c r="M12" s="83" t="s">
        <v>17</v>
      </c>
      <c r="N12" s="80"/>
      <c r="O12" s="61">
        <v>30</v>
      </c>
      <c r="P12" s="61">
        <f t="shared" ref="P12:P40" si="0">O12*60*60*24/1000</f>
        <v>2592</v>
      </c>
      <c r="Q12" s="61">
        <f>G12</f>
        <v>2588</v>
      </c>
      <c r="R12" s="76"/>
      <c r="S12" s="57"/>
      <c r="T12" s="57"/>
      <c r="U12" s="57"/>
      <c r="V12" s="57"/>
      <c r="W12" s="57"/>
    </row>
    <row r="13" spans="1:23" x14ac:dyDescent="0.35">
      <c r="A13" s="57"/>
      <c r="B13" s="57"/>
      <c r="C13" s="59">
        <v>3</v>
      </c>
      <c r="D13" s="60">
        <v>44654</v>
      </c>
      <c r="E13" s="72">
        <v>0.33333333333333331</v>
      </c>
      <c r="F13" s="61">
        <f>'Día 3'!C16</f>
        <v>1367631</v>
      </c>
      <c r="G13" s="61">
        <f t="shared" ref="G13:G38" si="1">F13-F12</f>
        <v>2702</v>
      </c>
      <c r="H13" s="62">
        <f t="shared" ref="H13:H38" si="2">G13*1000/24/60/60</f>
        <v>31.273148148148149</v>
      </c>
      <c r="I13" s="139"/>
      <c r="J13" s="139"/>
      <c r="K13" s="73"/>
      <c r="L13" s="86">
        <f>L12*1000/3/24/60/60</f>
        <v>28.815586419753085</v>
      </c>
      <c r="M13" s="86" t="s">
        <v>11</v>
      </c>
      <c r="N13" s="80"/>
      <c r="O13" s="61">
        <v>30</v>
      </c>
      <c r="P13" s="61">
        <f t="shared" si="0"/>
        <v>2592</v>
      </c>
      <c r="Q13" s="61">
        <f t="shared" ref="Q13:Q40" si="3">G13</f>
        <v>2702</v>
      </c>
      <c r="R13" s="76"/>
      <c r="S13" s="57"/>
      <c r="T13" s="57"/>
      <c r="U13" s="57"/>
      <c r="V13" s="57"/>
      <c r="W13" s="57"/>
    </row>
    <row r="14" spans="1:23" x14ac:dyDescent="0.35">
      <c r="A14" s="57"/>
      <c r="B14" s="57"/>
      <c r="C14" s="59">
        <v>4</v>
      </c>
      <c r="D14" s="60">
        <v>44655</v>
      </c>
      <c r="E14" s="72">
        <v>0.33333333333333331</v>
      </c>
      <c r="F14" s="61">
        <f>'Día 4'!C16</f>
        <v>1369836</v>
      </c>
      <c r="G14" s="61">
        <f t="shared" si="1"/>
        <v>2205</v>
      </c>
      <c r="H14" s="62">
        <f t="shared" si="2"/>
        <v>25.520833333333332</v>
      </c>
      <c r="I14" s="139"/>
      <c r="J14" s="139"/>
      <c r="K14" s="75"/>
      <c r="L14" s="84"/>
      <c r="M14" s="85"/>
      <c r="N14" s="80"/>
      <c r="O14" s="61">
        <v>30</v>
      </c>
      <c r="P14" s="61">
        <f t="shared" si="0"/>
        <v>2592</v>
      </c>
      <c r="Q14" s="61">
        <f t="shared" si="3"/>
        <v>2205</v>
      </c>
      <c r="R14" s="76"/>
      <c r="S14" s="57"/>
      <c r="T14" s="57"/>
      <c r="U14" s="57"/>
      <c r="V14" s="57"/>
      <c r="W14" s="57"/>
    </row>
    <row r="15" spans="1:23" x14ac:dyDescent="0.35">
      <c r="A15" s="57"/>
      <c r="B15" s="57"/>
      <c r="C15" s="59">
        <v>5</v>
      </c>
      <c r="D15" s="60">
        <v>44656</v>
      </c>
      <c r="E15" s="72">
        <v>0.33333333333333331</v>
      </c>
      <c r="F15" s="61">
        <f>'Día 5'!C16</f>
        <v>1371786</v>
      </c>
      <c r="G15" s="61">
        <f t="shared" si="1"/>
        <v>1950</v>
      </c>
      <c r="H15" s="62">
        <f t="shared" si="2"/>
        <v>22.569444444444446</v>
      </c>
      <c r="I15" s="139"/>
      <c r="J15" s="139"/>
      <c r="K15" s="57"/>
      <c r="L15" s="81"/>
      <c r="M15" s="79"/>
      <c r="N15" s="80"/>
      <c r="O15" s="61">
        <v>30</v>
      </c>
      <c r="P15" s="61">
        <f t="shared" si="0"/>
        <v>2592</v>
      </c>
      <c r="Q15" s="61">
        <f t="shared" si="3"/>
        <v>1950</v>
      </c>
      <c r="R15" s="76"/>
      <c r="S15" s="57"/>
      <c r="T15" s="57"/>
      <c r="U15" s="57"/>
      <c r="V15" s="57"/>
      <c r="W15" s="57"/>
    </row>
    <row r="16" spans="1:23" x14ac:dyDescent="0.35">
      <c r="A16" s="57"/>
      <c r="B16" s="57"/>
      <c r="C16" s="59">
        <v>6</v>
      </c>
      <c r="D16" s="60">
        <v>44657</v>
      </c>
      <c r="E16" s="72">
        <v>0.33333333333333331</v>
      </c>
      <c r="F16" s="61">
        <f>'DÍa 6'!C16</f>
        <v>1374353</v>
      </c>
      <c r="G16" s="61">
        <f t="shared" si="1"/>
        <v>2567</v>
      </c>
      <c r="H16" s="62">
        <f t="shared" si="2"/>
        <v>29.710648148148149</v>
      </c>
      <c r="I16" s="139"/>
      <c r="J16" s="139"/>
      <c r="K16" s="57"/>
      <c r="L16" s="81"/>
      <c r="M16" s="79"/>
      <c r="N16" s="80"/>
      <c r="O16" s="61">
        <v>30</v>
      </c>
      <c r="P16" s="61">
        <f t="shared" si="0"/>
        <v>2592</v>
      </c>
      <c r="Q16" s="61">
        <f t="shared" si="3"/>
        <v>2567</v>
      </c>
      <c r="R16" s="76"/>
      <c r="S16" s="57"/>
      <c r="T16" s="57"/>
      <c r="U16" s="57"/>
      <c r="V16" s="57"/>
      <c r="W16" s="57"/>
    </row>
    <row r="17" spans="1:23" x14ac:dyDescent="0.35">
      <c r="A17" s="57"/>
      <c r="B17" s="57"/>
      <c r="C17" s="59">
        <v>7</v>
      </c>
      <c r="D17" s="60">
        <v>44658</v>
      </c>
      <c r="E17" s="72">
        <v>0.33333333333333331</v>
      </c>
      <c r="F17" s="61">
        <f>'Día 7'!C16</f>
        <v>1377455</v>
      </c>
      <c r="G17" s="61">
        <f t="shared" si="1"/>
        <v>3102</v>
      </c>
      <c r="H17" s="62">
        <f t="shared" si="2"/>
        <v>35.902777777777779</v>
      </c>
      <c r="I17" s="139"/>
      <c r="J17" s="139"/>
      <c r="K17" s="150" t="s">
        <v>35</v>
      </c>
      <c r="L17" s="151"/>
      <c r="M17" s="152"/>
      <c r="N17" s="80"/>
      <c r="O17" s="61">
        <v>30</v>
      </c>
      <c r="P17" s="61">
        <f t="shared" si="0"/>
        <v>2592</v>
      </c>
      <c r="Q17" s="61">
        <f t="shared" si="3"/>
        <v>3102</v>
      </c>
      <c r="R17" s="76"/>
      <c r="S17" s="57"/>
      <c r="T17" s="57"/>
      <c r="U17" s="57"/>
      <c r="V17" s="57"/>
      <c r="W17" s="57"/>
    </row>
    <row r="18" spans="1:23" x14ac:dyDescent="0.35">
      <c r="A18" s="57"/>
      <c r="B18" s="57"/>
      <c r="C18" s="59">
        <v>8</v>
      </c>
      <c r="D18" s="60">
        <v>44659</v>
      </c>
      <c r="E18" s="72">
        <v>0.33333333333333331</v>
      </c>
      <c r="F18" s="61">
        <f>'Día 8'!C16</f>
        <v>1380545</v>
      </c>
      <c r="G18" s="61">
        <f t="shared" si="1"/>
        <v>3090</v>
      </c>
      <c r="H18" s="62">
        <f t="shared" si="2"/>
        <v>35.763888888888893</v>
      </c>
      <c r="I18" s="139"/>
      <c r="J18" s="139"/>
      <c r="K18" s="73"/>
      <c r="L18" s="81">
        <f>SUM(G14:G20)</f>
        <v>19010</v>
      </c>
      <c r="M18" s="83" t="s">
        <v>17</v>
      </c>
      <c r="N18" s="80"/>
      <c r="O18" s="61">
        <v>30</v>
      </c>
      <c r="P18" s="61">
        <f t="shared" si="0"/>
        <v>2592</v>
      </c>
      <c r="Q18" s="61">
        <f t="shared" si="3"/>
        <v>3090</v>
      </c>
      <c r="R18" s="76"/>
      <c r="S18" s="57"/>
      <c r="T18" s="57"/>
      <c r="U18" s="57"/>
      <c r="V18" s="57"/>
      <c r="W18" s="57"/>
    </row>
    <row r="19" spans="1:23" x14ac:dyDescent="0.35">
      <c r="A19" s="57"/>
      <c r="B19" s="57"/>
      <c r="C19" s="59">
        <v>9</v>
      </c>
      <c r="D19" s="60">
        <v>44660</v>
      </c>
      <c r="E19" s="72">
        <v>0.33333333333333331</v>
      </c>
      <c r="F19" s="61">
        <f>'Día 9'!C16</f>
        <v>1383590</v>
      </c>
      <c r="G19" s="61">
        <f t="shared" si="1"/>
        <v>3045</v>
      </c>
      <c r="H19" s="62">
        <f t="shared" si="2"/>
        <v>35.243055555555557</v>
      </c>
      <c r="I19" s="139"/>
      <c r="J19" s="139"/>
      <c r="K19" s="73"/>
      <c r="L19" s="86">
        <f>L18*1000/7/24/60/60</f>
        <v>31.431878306878311</v>
      </c>
      <c r="M19" s="86" t="s">
        <v>11</v>
      </c>
      <c r="N19" s="80"/>
      <c r="O19" s="61">
        <v>30</v>
      </c>
      <c r="P19" s="61">
        <f t="shared" si="0"/>
        <v>2592</v>
      </c>
      <c r="Q19" s="61">
        <f t="shared" si="3"/>
        <v>3045</v>
      </c>
      <c r="R19" s="76"/>
      <c r="S19" s="57"/>
      <c r="T19" s="57"/>
      <c r="U19" s="57"/>
      <c r="V19" s="57"/>
      <c r="W19" s="57"/>
    </row>
    <row r="20" spans="1:23" x14ac:dyDescent="0.35">
      <c r="A20" s="57"/>
      <c r="B20" s="57"/>
      <c r="C20" s="59">
        <v>10</v>
      </c>
      <c r="D20" s="60">
        <v>44661</v>
      </c>
      <c r="E20" s="72">
        <v>0.33333333333333331</v>
      </c>
      <c r="F20" s="61">
        <f>'Día 10'!C16</f>
        <v>1386641</v>
      </c>
      <c r="G20" s="61">
        <f t="shared" si="1"/>
        <v>3051</v>
      </c>
      <c r="H20" s="62">
        <f t="shared" si="2"/>
        <v>35.3125</v>
      </c>
      <c r="I20" s="139"/>
      <c r="J20" s="139"/>
      <c r="K20" s="75"/>
      <c r="L20" s="84"/>
      <c r="M20" s="85"/>
      <c r="N20" s="80"/>
      <c r="O20" s="61">
        <v>30</v>
      </c>
      <c r="P20" s="61">
        <f t="shared" si="0"/>
        <v>2592</v>
      </c>
      <c r="Q20" s="61">
        <f t="shared" si="3"/>
        <v>3051</v>
      </c>
      <c r="R20" s="76"/>
      <c r="S20" s="57"/>
      <c r="T20" s="57"/>
      <c r="U20" s="57"/>
      <c r="V20" s="57"/>
      <c r="W20" s="57"/>
    </row>
    <row r="21" spans="1:23" x14ac:dyDescent="0.35">
      <c r="A21" s="57"/>
      <c r="B21" s="57"/>
      <c r="C21" s="59">
        <v>11</v>
      </c>
      <c r="D21" s="60">
        <v>44662</v>
      </c>
      <c r="E21" s="72">
        <v>0.33333333333333331</v>
      </c>
      <c r="F21" s="61">
        <f>'Día 11'!C16</f>
        <v>1389610</v>
      </c>
      <c r="G21" s="61">
        <f t="shared" si="1"/>
        <v>2969</v>
      </c>
      <c r="H21" s="62">
        <f t="shared" si="2"/>
        <v>34.363425925925931</v>
      </c>
      <c r="I21" s="139"/>
      <c r="J21" s="139"/>
      <c r="K21" s="57"/>
      <c r="L21" s="78"/>
      <c r="M21" s="79"/>
      <c r="N21" s="80"/>
      <c r="O21" s="61">
        <v>30</v>
      </c>
      <c r="P21" s="61">
        <f t="shared" si="0"/>
        <v>2592</v>
      </c>
      <c r="Q21" s="61">
        <f t="shared" si="3"/>
        <v>2969</v>
      </c>
      <c r="R21" s="76"/>
      <c r="S21" s="57"/>
      <c r="T21" s="57"/>
      <c r="U21" s="57"/>
      <c r="V21" s="57"/>
      <c r="W21" s="57"/>
    </row>
    <row r="22" spans="1:23" x14ac:dyDescent="0.35">
      <c r="A22" s="57"/>
      <c r="B22" s="57"/>
      <c r="C22" s="59">
        <v>12</v>
      </c>
      <c r="D22" s="60">
        <v>44663</v>
      </c>
      <c r="E22" s="72">
        <v>0.33333333333333331</v>
      </c>
      <c r="F22" s="61">
        <f>'Día 12'!C16</f>
        <v>1392112</v>
      </c>
      <c r="G22" s="61">
        <f t="shared" si="1"/>
        <v>2502</v>
      </c>
      <c r="H22" s="62">
        <f t="shared" si="2"/>
        <v>28.958333333333332</v>
      </c>
      <c r="I22" s="139"/>
      <c r="J22" s="139"/>
      <c r="K22" s="57"/>
      <c r="L22" s="78"/>
      <c r="M22" s="79"/>
      <c r="N22" s="80"/>
      <c r="O22" s="61">
        <v>30</v>
      </c>
      <c r="P22" s="61">
        <f t="shared" si="0"/>
        <v>2592</v>
      </c>
      <c r="Q22" s="61">
        <f t="shared" si="3"/>
        <v>2502</v>
      </c>
      <c r="R22" s="76"/>
      <c r="S22" s="57"/>
      <c r="T22" s="57"/>
      <c r="U22" s="57"/>
      <c r="V22" s="57"/>
      <c r="W22" s="57"/>
    </row>
    <row r="23" spans="1:23" x14ac:dyDescent="0.35">
      <c r="A23" s="57"/>
      <c r="B23" s="57"/>
      <c r="C23" s="59">
        <v>13</v>
      </c>
      <c r="D23" s="60">
        <v>44664</v>
      </c>
      <c r="E23" s="72">
        <v>0.33333333333333331</v>
      </c>
      <c r="F23" s="61">
        <f>'Día 13'!C16</f>
        <v>1394739</v>
      </c>
      <c r="G23" s="61">
        <f t="shared" si="1"/>
        <v>2627</v>
      </c>
      <c r="H23" s="62">
        <f t="shared" si="2"/>
        <v>30.405092592592592</v>
      </c>
      <c r="I23" s="139"/>
      <c r="J23" s="139"/>
      <c r="K23" s="150" t="s">
        <v>33</v>
      </c>
      <c r="L23" s="151"/>
      <c r="M23" s="152"/>
      <c r="N23" s="80"/>
      <c r="O23" s="61">
        <v>30</v>
      </c>
      <c r="P23" s="61">
        <f t="shared" si="0"/>
        <v>2592</v>
      </c>
      <c r="Q23" s="61">
        <f t="shared" si="3"/>
        <v>2627</v>
      </c>
      <c r="R23" s="76"/>
      <c r="S23" s="57"/>
      <c r="T23" s="57"/>
      <c r="U23" s="57"/>
      <c r="V23" s="57"/>
      <c r="W23" s="57"/>
    </row>
    <row r="24" spans="1:23" x14ac:dyDescent="0.35">
      <c r="A24" s="57"/>
      <c r="B24" s="57"/>
      <c r="C24" s="59">
        <v>14</v>
      </c>
      <c r="D24" s="60">
        <v>44665</v>
      </c>
      <c r="E24" s="72">
        <v>0.33333333333333331</v>
      </c>
      <c r="F24" s="61">
        <f>'Día 14'!C16</f>
        <v>1397322</v>
      </c>
      <c r="G24" s="61">
        <f t="shared" si="1"/>
        <v>2583</v>
      </c>
      <c r="H24" s="62">
        <f t="shared" si="2"/>
        <v>29.895833333333332</v>
      </c>
      <c r="I24" s="139"/>
      <c r="J24" s="139"/>
      <c r="K24" s="73"/>
      <c r="L24" s="81">
        <f>SUM(G21:G27)</f>
        <v>18489</v>
      </c>
      <c r="M24" s="83" t="s">
        <v>17</v>
      </c>
      <c r="N24" s="80"/>
      <c r="O24" s="61">
        <v>30</v>
      </c>
      <c r="P24" s="61">
        <f t="shared" si="0"/>
        <v>2592</v>
      </c>
      <c r="Q24" s="61">
        <f t="shared" si="3"/>
        <v>2583</v>
      </c>
      <c r="R24" s="76"/>
      <c r="S24" s="57"/>
      <c r="T24" s="57"/>
      <c r="U24" s="57"/>
      <c r="V24" s="57"/>
      <c r="W24" s="57"/>
    </row>
    <row r="25" spans="1:23" x14ac:dyDescent="0.35">
      <c r="A25" s="57"/>
      <c r="B25" s="57"/>
      <c r="C25" s="59">
        <v>15</v>
      </c>
      <c r="D25" s="60">
        <v>44666</v>
      </c>
      <c r="E25" s="72">
        <v>0.33333333333333331</v>
      </c>
      <c r="F25" s="61">
        <f>'Día 15'!C16</f>
        <v>1399919</v>
      </c>
      <c r="G25" s="61">
        <f t="shared" si="1"/>
        <v>2597</v>
      </c>
      <c r="H25" s="62">
        <f t="shared" si="2"/>
        <v>30.05787037037037</v>
      </c>
      <c r="I25" s="139"/>
      <c r="J25" s="139"/>
      <c r="K25" s="73"/>
      <c r="L25" s="86">
        <f>L24*1000/7/24/60/60</f>
        <v>30.570436507936506</v>
      </c>
      <c r="M25" s="86" t="s">
        <v>11</v>
      </c>
      <c r="N25" s="80"/>
      <c r="O25" s="61">
        <v>30</v>
      </c>
      <c r="P25" s="61">
        <f t="shared" si="0"/>
        <v>2592</v>
      </c>
      <c r="Q25" s="61">
        <f t="shared" si="3"/>
        <v>2597</v>
      </c>
      <c r="R25" s="76"/>
      <c r="S25" s="57"/>
      <c r="T25" s="57"/>
      <c r="U25" s="57"/>
      <c r="V25" s="57"/>
      <c r="W25" s="57"/>
    </row>
    <row r="26" spans="1:23" x14ac:dyDescent="0.35">
      <c r="A26" s="57"/>
      <c r="B26" s="57"/>
      <c r="C26" s="59">
        <v>16</v>
      </c>
      <c r="D26" s="60">
        <v>44667</v>
      </c>
      <c r="E26" s="72">
        <v>0.33333333333333331</v>
      </c>
      <c r="F26" s="61">
        <f>'Día 16'!C16</f>
        <v>1402537</v>
      </c>
      <c r="G26" s="61">
        <f t="shared" si="1"/>
        <v>2618</v>
      </c>
      <c r="H26" s="62">
        <f t="shared" si="2"/>
        <v>30.300925925925924</v>
      </c>
      <c r="I26" s="139"/>
      <c r="J26" s="139"/>
      <c r="K26" s="75"/>
      <c r="L26" s="84"/>
      <c r="M26" s="85"/>
      <c r="N26" s="80"/>
      <c r="O26" s="61">
        <v>30</v>
      </c>
      <c r="P26" s="61">
        <f t="shared" si="0"/>
        <v>2592</v>
      </c>
      <c r="Q26" s="61">
        <f t="shared" si="3"/>
        <v>2618</v>
      </c>
      <c r="R26" s="76"/>
      <c r="S26" s="57"/>
      <c r="T26" s="57"/>
      <c r="U26" s="57"/>
      <c r="V26" s="57"/>
      <c r="W26" s="57"/>
    </row>
    <row r="27" spans="1:23" x14ac:dyDescent="0.35">
      <c r="A27" s="57"/>
      <c r="B27" s="57"/>
      <c r="C27" s="59">
        <v>17</v>
      </c>
      <c r="D27" s="60">
        <v>44668</v>
      </c>
      <c r="E27" s="72">
        <v>0.33333333333333331</v>
      </c>
      <c r="F27" s="61">
        <f>'Día 17'!C16</f>
        <v>1405130</v>
      </c>
      <c r="G27" s="61">
        <f t="shared" si="1"/>
        <v>2593</v>
      </c>
      <c r="H27" s="62">
        <f t="shared" si="2"/>
        <v>30.011574074074076</v>
      </c>
      <c r="I27" s="139"/>
      <c r="J27" s="139"/>
      <c r="K27" s="57"/>
      <c r="L27" s="78"/>
      <c r="M27" s="79"/>
      <c r="N27" s="80"/>
      <c r="O27" s="61">
        <v>30</v>
      </c>
      <c r="P27" s="61">
        <f t="shared" si="0"/>
        <v>2592</v>
      </c>
      <c r="Q27" s="61">
        <f t="shared" si="3"/>
        <v>2593</v>
      </c>
      <c r="R27" s="76"/>
      <c r="S27" s="57"/>
      <c r="T27" s="57"/>
      <c r="U27" s="57"/>
      <c r="V27" s="57"/>
      <c r="W27" s="57"/>
    </row>
    <row r="28" spans="1:23" x14ac:dyDescent="0.35">
      <c r="A28" s="57"/>
      <c r="B28" s="57"/>
      <c r="C28" s="59">
        <v>18</v>
      </c>
      <c r="D28" s="60">
        <v>44669</v>
      </c>
      <c r="E28" s="72">
        <v>0.33333333333333331</v>
      </c>
      <c r="F28" s="61">
        <f>'Día 18'!C16</f>
        <v>1407794</v>
      </c>
      <c r="G28" s="61">
        <f t="shared" si="1"/>
        <v>2664</v>
      </c>
      <c r="H28" s="62">
        <f t="shared" si="2"/>
        <v>30.833333333333332</v>
      </c>
      <c r="I28" s="139"/>
      <c r="J28" s="139"/>
      <c r="K28" s="57"/>
      <c r="L28" s="78"/>
      <c r="M28" s="79"/>
      <c r="N28" s="80"/>
      <c r="O28" s="61">
        <v>30</v>
      </c>
      <c r="P28" s="61">
        <f t="shared" si="0"/>
        <v>2592</v>
      </c>
      <c r="Q28" s="61">
        <f t="shared" si="3"/>
        <v>2664</v>
      </c>
      <c r="R28" s="76"/>
      <c r="S28" s="57"/>
      <c r="T28" s="57"/>
      <c r="U28" s="57"/>
      <c r="V28" s="57"/>
      <c r="W28" s="57"/>
    </row>
    <row r="29" spans="1:23" x14ac:dyDescent="0.35">
      <c r="A29" s="57"/>
      <c r="B29" s="57"/>
      <c r="C29" s="59">
        <v>19</v>
      </c>
      <c r="D29" s="60">
        <v>44670</v>
      </c>
      <c r="E29" s="72">
        <v>0.33333333333333331</v>
      </c>
      <c r="F29" s="61">
        <f>'Día 19'!C16</f>
        <v>1410249</v>
      </c>
      <c r="G29" s="61">
        <f t="shared" si="1"/>
        <v>2455</v>
      </c>
      <c r="H29" s="62">
        <f t="shared" si="2"/>
        <v>28.414351851851851</v>
      </c>
      <c r="I29" s="139"/>
      <c r="J29" s="139"/>
      <c r="K29" s="150" t="s">
        <v>36</v>
      </c>
      <c r="L29" s="151"/>
      <c r="M29" s="152"/>
      <c r="N29" s="80"/>
      <c r="O29" s="61">
        <v>30</v>
      </c>
      <c r="P29" s="61">
        <f t="shared" si="0"/>
        <v>2592</v>
      </c>
      <c r="Q29" s="61">
        <f t="shared" si="3"/>
        <v>2455</v>
      </c>
      <c r="R29" s="76"/>
      <c r="S29" s="57"/>
      <c r="T29" s="57"/>
      <c r="U29" s="57"/>
      <c r="V29" s="57"/>
      <c r="W29" s="57"/>
    </row>
    <row r="30" spans="1:23" x14ac:dyDescent="0.35">
      <c r="A30" s="57"/>
      <c r="B30" s="57"/>
      <c r="C30" s="59">
        <v>20</v>
      </c>
      <c r="D30" s="60">
        <v>44671</v>
      </c>
      <c r="E30" s="72">
        <v>0.33333333333333331</v>
      </c>
      <c r="F30" s="61">
        <f>'Día 20'!C16</f>
        <v>1412727</v>
      </c>
      <c r="G30" s="61">
        <f t="shared" si="1"/>
        <v>2478</v>
      </c>
      <c r="H30" s="62">
        <f t="shared" si="2"/>
        <v>28.680555555555554</v>
      </c>
      <c r="I30" s="139"/>
      <c r="J30" s="139"/>
      <c r="K30" s="73"/>
      <c r="L30" s="81">
        <f>SUM(G28:G34)</f>
        <v>17903</v>
      </c>
      <c r="M30" s="83" t="s">
        <v>17</v>
      </c>
      <c r="N30" s="80"/>
      <c r="O30" s="61">
        <v>30</v>
      </c>
      <c r="P30" s="61">
        <f t="shared" si="0"/>
        <v>2592</v>
      </c>
      <c r="Q30" s="61">
        <f t="shared" si="3"/>
        <v>2478</v>
      </c>
      <c r="R30" s="76"/>
      <c r="S30" s="57"/>
      <c r="T30" s="57"/>
      <c r="U30" s="57"/>
      <c r="V30" s="57"/>
      <c r="W30" s="57"/>
    </row>
    <row r="31" spans="1:23" x14ac:dyDescent="0.35">
      <c r="A31" s="57"/>
      <c r="B31" s="57"/>
      <c r="C31" s="59">
        <v>21</v>
      </c>
      <c r="D31" s="60">
        <v>44672</v>
      </c>
      <c r="E31" s="72">
        <v>0.33333333333333331</v>
      </c>
      <c r="F31" s="61">
        <f>'Día 21'!C16</f>
        <v>1415316</v>
      </c>
      <c r="G31" s="61">
        <f t="shared" si="1"/>
        <v>2589</v>
      </c>
      <c r="H31" s="62">
        <f t="shared" si="2"/>
        <v>29.965277777777779</v>
      </c>
      <c r="I31" s="139"/>
      <c r="J31" s="139"/>
      <c r="K31" s="73"/>
      <c r="L31" s="86">
        <f>L30*1000/7/24/60/60</f>
        <v>29.601521164021165</v>
      </c>
      <c r="M31" s="86" t="s">
        <v>11</v>
      </c>
      <c r="N31" s="80"/>
      <c r="O31" s="61">
        <v>30</v>
      </c>
      <c r="P31" s="61">
        <f t="shared" si="0"/>
        <v>2592</v>
      </c>
      <c r="Q31" s="61">
        <f t="shared" si="3"/>
        <v>2589</v>
      </c>
      <c r="R31" s="76"/>
      <c r="S31" s="57"/>
      <c r="T31" s="57"/>
      <c r="U31" s="57"/>
      <c r="V31" s="57"/>
      <c r="W31" s="57"/>
    </row>
    <row r="32" spans="1:23" x14ac:dyDescent="0.35">
      <c r="A32" s="57"/>
      <c r="B32" s="57"/>
      <c r="C32" s="59">
        <v>22</v>
      </c>
      <c r="D32" s="60">
        <v>44673</v>
      </c>
      <c r="E32" s="72">
        <v>0.33333333333333331</v>
      </c>
      <c r="F32" s="61">
        <f>'Día 22'!C16</f>
        <v>1417896</v>
      </c>
      <c r="G32" s="61">
        <f t="shared" si="1"/>
        <v>2580</v>
      </c>
      <c r="H32" s="62">
        <f t="shared" si="2"/>
        <v>29.861111111111111</v>
      </c>
      <c r="I32" s="139"/>
      <c r="J32" s="139"/>
      <c r="K32" s="75"/>
      <c r="L32" s="84"/>
      <c r="M32" s="85"/>
      <c r="N32" s="80"/>
      <c r="O32" s="61">
        <v>30</v>
      </c>
      <c r="P32" s="61">
        <f t="shared" si="0"/>
        <v>2592</v>
      </c>
      <c r="Q32" s="61">
        <f t="shared" si="3"/>
        <v>2580</v>
      </c>
      <c r="R32" s="76"/>
      <c r="S32" s="57"/>
      <c r="T32" s="57"/>
      <c r="U32" s="57"/>
      <c r="V32" s="57"/>
      <c r="W32" s="57"/>
    </row>
    <row r="33" spans="1:23" x14ac:dyDescent="0.35">
      <c r="A33" s="57"/>
      <c r="B33" s="57"/>
      <c r="C33" s="59">
        <v>23</v>
      </c>
      <c r="D33" s="60">
        <v>44674</v>
      </c>
      <c r="E33" s="72">
        <v>0.33333333333333331</v>
      </c>
      <c r="F33" s="61">
        <f>'Día 23'!C16</f>
        <v>1420447</v>
      </c>
      <c r="G33" s="61">
        <f t="shared" si="1"/>
        <v>2551</v>
      </c>
      <c r="H33" s="62">
        <f t="shared" si="2"/>
        <v>29.525462962962965</v>
      </c>
      <c r="I33" s="139"/>
      <c r="J33" s="139"/>
      <c r="K33" s="57"/>
      <c r="L33" s="78"/>
      <c r="M33" s="79"/>
      <c r="N33" s="80"/>
      <c r="O33" s="61">
        <v>30</v>
      </c>
      <c r="P33" s="61">
        <f t="shared" si="0"/>
        <v>2592</v>
      </c>
      <c r="Q33" s="61">
        <f t="shared" si="3"/>
        <v>2551</v>
      </c>
      <c r="R33" s="76"/>
      <c r="S33" s="57"/>
      <c r="T33" s="57"/>
      <c r="U33" s="57"/>
      <c r="V33" s="57"/>
      <c r="W33" s="57"/>
    </row>
    <row r="34" spans="1:23" x14ac:dyDescent="0.35">
      <c r="A34" s="57"/>
      <c r="B34" s="57"/>
      <c r="C34" s="59">
        <v>24</v>
      </c>
      <c r="D34" s="60">
        <v>44675</v>
      </c>
      <c r="E34" s="72">
        <v>0.33333333333333331</v>
      </c>
      <c r="F34" s="61">
        <f>'Día 24'!C16</f>
        <v>1423033</v>
      </c>
      <c r="G34" s="61">
        <f t="shared" si="1"/>
        <v>2586</v>
      </c>
      <c r="H34" s="62">
        <f t="shared" si="2"/>
        <v>29.930555555555554</v>
      </c>
      <c r="I34" s="139"/>
      <c r="J34" s="139"/>
      <c r="K34" s="57"/>
      <c r="L34" s="78"/>
      <c r="M34" s="79"/>
      <c r="N34" s="80"/>
      <c r="O34" s="61">
        <v>30</v>
      </c>
      <c r="P34" s="61">
        <f t="shared" si="0"/>
        <v>2592</v>
      </c>
      <c r="Q34" s="61">
        <f t="shared" si="3"/>
        <v>2586</v>
      </c>
      <c r="R34" s="76"/>
      <c r="S34" s="57"/>
      <c r="T34" s="57"/>
      <c r="U34" s="57"/>
      <c r="V34" s="57"/>
      <c r="W34" s="57"/>
    </row>
    <row r="35" spans="1:23" x14ac:dyDescent="0.35">
      <c r="A35" s="57"/>
      <c r="B35" s="57"/>
      <c r="C35" s="59">
        <v>25</v>
      </c>
      <c r="D35" s="60">
        <v>44676</v>
      </c>
      <c r="E35" s="72">
        <v>0.33333333333333331</v>
      </c>
      <c r="F35" s="61">
        <f>'Día 25'!C16</f>
        <v>1425832</v>
      </c>
      <c r="G35" s="61">
        <f t="shared" si="1"/>
        <v>2799</v>
      </c>
      <c r="H35" s="62">
        <f t="shared" si="2"/>
        <v>32.395833333333336</v>
      </c>
      <c r="I35" s="139"/>
      <c r="J35" s="139"/>
      <c r="K35" s="150" t="s">
        <v>37</v>
      </c>
      <c r="L35" s="151"/>
      <c r="M35" s="152"/>
      <c r="N35" s="80"/>
      <c r="O35" s="61">
        <v>30</v>
      </c>
      <c r="P35" s="61">
        <f t="shared" si="0"/>
        <v>2592</v>
      </c>
      <c r="Q35" s="61">
        <f t="shared" si="3"/>
        <v>2799</v>
      </c>
      <c r="R35" s="76"/>
      <c r="S35" s="57"/>
      <c r="T35" s="57"/>
      <c r="U35" s="57"/>
      <c r="V35" s="57"/>
      <c r="W35" s="57"/>
    </row>
    <row r="36" spans="1:23" x14ac:dyDescent="0.35">
      <c r="A36" s="57"/>
      <c r="B36" s="57"/>
      <c r="C36" s="59">
        <v>26</v>
      </c>
      <c r="D36" s="60">
        <v>44677</v>
      </c>
      <c r="E36" s="72">
        <v>0.33333333333333331</v>
      </c>
      <c r="F36" s="61">
        <f>'Día 26'!C16</f>
        <v>1428358</v>
      </c>
      <c r="G36" s="61">
        <f t="shared" si="1"/>
        <v>2526</v>
      </c>
      <c r="H36" s="62">
        <f t="shared" si="2"/>
        <v>29.236111111111111</v>
      </c>
      <c r="I36" s="139"/>
      <c r="J36" s="139"/>
      <c r="K36" s="73"/>
      <c r="L36" s="81">
        <f>SUM(G35:G40)</f>
        <v>15875</v>
      </c>
      <c r="M36" s="83" t="s">
        <v>17</v>
      </c>
      <c r="N36" s="80"/>
      <c r="O36" s="61">
        <v>30</v>
      </c>
      <c r="P36" s="61">
        <f t="shared" si="0"/>
        <v>2592</v>
      </c>
      <c r="Q36" s="61">
        <f t="shared" si="3"/>
        <v>2526</v>
      </c>
      <c r="R36" s="76"/>
      <c r="S36" s="57"/>
      <c r="T36" s="57"/>
      <c r="U36" s="57"/>
      <c r="V36" s="57"/>
      <c r="W36" s="57"/>
    </row>
    <row r="37" spans="1:23" x14ac:dyDescent="0.35">
      <c r="A37" s="57"/>
      <c r="B37" s="57"/>
      <c r="C37" s="59">
        <v>27</v>
      </c>
      <c r="D37" s="60">
        <v>44678</v>
      </c>
      <c r="E37" s="72">
        <v>0.33333333333333331</v>
      </c>
      <c r="F37" s="61">
        <f>'Día 27'!C16</f>
        <v>1431072</v>
      </c>
      <c r="G37" s="61">
        <f t="shared" si="1"/>
        <v>2714</v>
      </c>
      <c r="H37" s="62">
        <f t="shared" si="2"/>
        <v>31.412037037037035</v>
      </c>
      <c r="I37" s="139"/>
      <c r="J37" s="139"/>
      <c r="K37" s="73"/>
      <c r="L37" s="86">
        <f>L36*1000/6/24/60/60</f>
        <v>30.623070987654323</v>
      </c>
      <c r="M37" s="86" t="s">
        <v>11</v>
      </c>
      <c r="N37" s="80"/>
      <c r="O37" s="61">
        <v>30</v>
      </c>
      <c r="P37" s="61">
        <f t="shared" si="0"/>
        <v>2592</v>
      </c>
      <c r="Q37" s="61">
        <f t="shared" si="3"/>
        <v>2714</v>
      </c>
      <c r="R37" s="76"/>
      <c r="S37" s="57"/>
      <c r="T37" s="57"/>
      <c r="U37" s="57"/>
      <c r="V37" s="57"/>
      <c r="W37" s="57"/>
    </row>
    <row r="38" spans="1:23" x14ac:dyDescent="0.35">
      <c r="A38" s="57"/>
      <c r="B38" s="57"/>
      <c r="C38" s="59">
        <v>28</v>
      </c>
      <c r="D38" s="60">
        <v>44679</v>
      </c>
      <c r="E38" s="72">
        <v>0.33333333333333331</v>
      </c>
      <c r="F38" s="61">
        <f>'Día 28'!C16</f>
        <v>1433724</v>
      </c>
      <c r="G38" s="61">
        <f t="shared" si="1"/>
        <v>2652</v>
      </c>
      <c r="H38" s="62">
        <f t="shared" si="2"/>
        <v>30.694444444444446</v>
      </c>
      <c r="I38" s="139"/>
      <c r="J38" s="139"/>
      <c r="K38" s="75"/>
      <c r="L38" s="84"/>
      <c r="M38" s="85"/>
      <c r="N38" s="80"/>
      <c r="O38" s="61">
        <v>30</v>
      </c>
      <c r="P38" s="61">
        <f t="shared" si="0"/>
        <v>2592</v>
      </c>
      <c r="Q38" s="61">
        <f t="shared" si="3"/>
        <v>2652</v>
      </c>
      <c r="R38" s="76"/>
      <c r="S38" s="57"/>
      <c r="T38" s="57"/>
      <c r="U38" s="57"/>
      <c r="V38" s="57"/>
      <c r="W38" s="57"/>
    </row>
    <row r="39" spans="1:23" x14ac:dyDescent="0.35">
      <c r="A39" s="57"/>
      <c r="B39" s="57"/>
      <c r="C39" s="59">
        <v>29</v>
      </c>
      <c r="D39" s="60">
        <v>44680</v>
      </c>
      <c r="E39" s="72">
        <v>0.33333333333333331</v>
      </c>
      <c r="F39" s="61">
        <f>'Día 29'!C16</f>
        <v>1436318</v>
      </c>
      <c r="G39" s="61">
        <f t="shared" ref="G39:G40" si="4">F39-F38</f>
        <v>2594</v>
      </c>
      <c r="H39" s="62">
        <f t="shared" ref="H39:H40" si="5">G39*1000/24/60/60</f>
        <v>30.023148148148149</v>
      </c>
      <c r="I39" s="139"/>
      <c r="J39" s="139"/>
      <c r="K39" s="76"/>
      <c r="L39" s="78"/>
      <c r="M39" s="79"/>
      <c r="N39" s="80"/>
      <c r="O39" s="61">
        <v>30</v>
      </c>
      <c r="P39" s="61">
        <f t="shared" si="0"/>
        <v>2592</v>
      </c>
      <c r="Q39" s="61">
        <f t="shared" si="3"/>
        <v>2594</v>
      </c>
      <c r="R39" s="76"/>
      <c r="S39" s="57"/>
      <c r="T39" s="57"/>
      <c r="U39" s="57"/>
      <c r="V39" s="57"/>
      <c r="W39" s="57"/>
    </row>
    <row r="40" spans="1:23" x14ac:dyDescent="0.35">
      <c r="A40" s="57"/>
      <c r="B40" s="57"/>
      <c r="C40" s="59">
        <v>30</v>
      </c>
      <c r="D40" s="60">
        <v>44681</v>
      </c>
      <c r="E40" s="72">
        <v>0.33333333333333331</v>
      </c>
      <c r="F40" s="61">
        <f>'Día 30'!C16</f>
        <v>1438908</v>
      </c>
      <c r="G40" s="61">
        <f t="shared" si="4"/>
        <v>2590</v>
      </c>
      <c r="H40" s="62">
        <f t="shared" si="5"/>
        <v>29.976851851851851</v>
      </c>
      <c r="I40" s="139"/>
      <c r="J40" s="139"/>
      <c r="K40" s="76"/>
      <c r="L40" s="78"/>
      <c r="M40" s="79"/>
      <c r="N40" s="80"/>
      <c r="O40" s="61">
        <v>30</v>
      </c>
      <c r="P40" s="61">
        <f t="shared" si="0"/>
        <v>2592</v>
      </c>
      <c r="Q40" s="61">
        <f t="shared" si="3"/>
        <v>2590</v>
      </c>
      <c r="R40" s="76"/>
      <c r="S40" s="57"/>
      <c r="T40" s="57"/>
      <c r="U40" s="57"/>
      <c r="V40" s="57"/>
      <c r="W40" s="57"/>
    </row>
    <row r="41" spans="1:23" x14ac:dyDescent="0.35">
      <c r="A41" s="57"/>
      <c r="B41" s="57"/>
      <c r="C41" s="59" t="s">
        <v>23</v>
      </c>
      <c r="D41" s="60"/>
      <c r="E41" s="72"/>
      <c r="F41" s="59"/>
      <c r="G41" s="136">
        <f>(AVERAGE(G11:G40)-2592)/2592</f>
        <v>1.2680041152263422E-2</v>
      </c>
      <c r="H41" s="136">
        <f>(AVERAGE(H11:H40)-30)/30</f>
        <v>1.2680041152263399E-2</v>
      </c>
      <c r="I41" s="57"/>
      <c r="J41" s="57"/>
      <c r="K41" s="57"/>
      <c r="L41" s="76"/>
      <c r="M41" s="76"/>
      <c r="N41" s="76"/>
      <c r="O41" s="76"/>
      <c r="P41" s="76"/>
      <c r="Q41" s="76"/>
      <c r="R41" s="76"/>
      <c r="S41" s="57"/>
      <c r="T41" s="57"/>
      <c r="U41" s="57"/>
      <c r="V41" s="57"/>
      <c r="W41" s="57"/>
    </row>
    <row r="42" spans="1:23" ht="15" thickBot="1" x14ac:dyDescent="0.4">
      <c r="A42" s="57"/>
      <c r="B42" s="57"/>
      <c r="C42" s="63"/>
      <c r="D42" s="64"/>
      <c r="E42" s="64"/>
      <c r="F42" s="64"/>
      <c r="G42" s="64"/>
      <c r="H42" s="65"/>
      <c r="I42" s="57"/>
      <c r="J42" s="57"/>
      <c r="K42" s="57"/>
      <c r="L42" s="76"/>
      <c r="M42" s="76"/>
      <c r="N42" s="148" t="s">
        <v>32</v>
      </c>
      <c r="O42" s="90" t="s">
        <v>24</v>
      </c>
      <c r="P42" s="89">
        <f>SUM(P11:P40)</f>
        <v>77760</v>
      </c>
      <c r="Q42" s="107">
        <f>SUM(Q11:Q40)</f>
        <v>78746</v>
      </c>
      <c r="R42" s="76"/>
      <c r="S42" s="57"/>
      <c r="T42" s="57"/>
      <c r="U42" s="57"/>
      <c r="V42" s="57"/>
      <c r="W42" s="57"/>
    </row>
    <row r="43" spans="1:23" ht="15" thickBot="1" x14ac:dyDescent="0.4">
      <c r="A43" s="57"/>
      <c r="B43" s="57"/>
      <c r="C43" s="66"/>
      <c r="D43" s="69" t="s">
        <v>16</v>
      </c>
      <c r="E43" s="69"/>
      <c r="F43" s="69"/>
      <c r="G43" s="100">
        <f>(F40-F10)*1000/30/24/60/60</f>
        <v>30.380401234567898</v>
      </c>
      <c r="H43" s="70" t="s">
        <v>15</v>
      </c>
      <c r="I43" s="57"/>
      <c r="J43" s="57"/>
      <c r="K43" s="57"/>
      <c r="L43" s="76"/>
      <c r="M43" s="74"/>
      <c r="N43" s="149"/>
      <c r="O43" s="91" t="s">
        <v>25</v>
      </c>
      <c r="P43" s="106">
        <f>P42*1000/30/24/60/60</f>
        <v>30</v>
      </c>
      <c r="Q43" s="133">
        <f>Q42*1000/30/24/60/60</f>
        <v>30.380401234567898</v>
      </c>
      <c r="R43" s="74" t="s">
        <v>28</v>
      </c>
      <c r="S43" s="57"/>
      <c r="T43" s="57"/>
      <c r="U43" s="57"/>
      <c r="V43" s="57"/>
      <c r="W43" s="57"/>
    </row>
    <row r="44" spans="1:23" x14ac:dyDescent="0.35">
      <c r="A44" s="57"/>
      <c r="B44" s="57"/>
      <c r="C44" s="67"/>
      <c r="D44" s="68"/>
      <c r="E44" s="68"/>
      <c r="F44" s="68"/>
      <c r="G44" s="137">
        <f>SUM(G10:G40)</f>
        <v>78746</v>
      </c>
      <c r="H44" s="138" t="s">
        <v>38</v>
      </c>
      <c r="I44" s="57"/>
      <c r="J44" s="57"/>
      <c r="K44" s="57"/>
      <c r="L44" s="76"/>
      <c r="M44" s="76"/>
      <c r="N44" s="76"/>
      <c r="O44" s="76"/>
      <c r="P44" s="76"/>
      <c r="Q44" s="76"/>
      <c r="R44" s="76"/>
      <c r="S44" s="57"/>
      <c r="T44" s="57"/>
      <c r="U44" s="57"/>
      <c r="V44" s="57"/>
      <c r="W44" s="57"/>
    </row>
    <row r="45" spans="1:23" x14ac:dyDescent="0.35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76"/>
      <c r="M45" s="76"/>
      <c r="N45" s="87" t="s">
        <v>23</v>
      </c>
      <c r="O45" s="88" t="s">
        <v>17</v>
      </c>
      <c r="P45" s="88"/>
      <c r="Q45" s="99">
        <f>Q42-P42</f>
        <v>986</v>
      </c>
      <c r="R45" s="76"/>
      <c r="S45" s="57"/>
      <c r="T45" s="57"/>
      <c r="U45" s="57"/>
      <c r="V45" s="57"/>
      <c r="W45" s="57"/>
    </row>
    <row r="46" spans="1:23" x14ac:dyDescent="0.35">
      <c r="A46" s="57"/>
      <c r="B46" s="57"/>
      <c r="C46" s="71" t="s">
        <v>21</v>
      </c>
      <c r="E46" s="57"/>
      <c r="F46" s="57"/>
      <c r="G46" s="57"/>
      <c r="H46" s="57"/>
      <c r="I46" s="57"/>
      <c r="J46" s="57"/>
      <c r="K46" s="57"/>
      <c r="L46" s="76"/>
      <c r="M46" s="76"/>
      <c r="N46" s="76"/>
      <c r="O46" s="76"/>
      <c r="P46" s="76"/>
      <c r="Q46" s="76"/>
      <c r="R46" s="76"/>
      <c r="S46" s="57"/>
      <c r="T46" s="57"/>
      <c r="U46" s="57"/>
      <c r="V46" s="57"/>
      <c r="W46" s="57"/>
    </row>
    <row r="47" spans="1:23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 x14ac:dyDescent="0.3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01"/>
      <c r="R48" s="57"/>
      <c r="S48" s="57"/>
      <c r="T48" s="57"/>
      <c r="U48" s="57"/>
      <c r="V48" s="57"/>
      <c r="W48" s="57"/>
    </row>
    <row r="49" spans="1:23" x14ac:dyDescent="0.3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</row>
    <row r="50" spans="1:23" x14ac:dyDescent="0.3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</row>
    <row r="51" spans="1:23" x14ac:dyDescent="0.3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</row>
    <row r="52" spans="1:23" x14ac:dyDescent="0.3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</row>
    <row r="53" spans="1:23" x14ac:dyDescent="0.3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</row>
    <row r="54" spans="1:23" x14ac:dyDescent="0.3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</row>
    <row r="55" spans="1:23" x14ac:dyDescent="0.3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</row>
  </sheetData>
  <mergeCells count="13">
    <mergeCell ref="N42:N43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scale="67" orientation="portrait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7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8'!B7+1</f>
        <v>44660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8'!C26</f>
        <v>1381838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1383590</v>
      </c>
      <c r="D16" s="51">
        <f>+C16-C8</f>
        <v>1752</v>
      </c>
      <c r="E16" s="51">
        <f>+D16*1000/14/3600</f>
        <v>34.761904761904759</v>
      </c>
      <c r="F16" s="52"/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1384249</v>
      </c>
      <c r="D21" s="51">
        <f>+C21-C16</f>
        <v>659</v>
      </c>
      <c r="E21" s="134">
        <f>+D21*1000/5/3600</f>
        <v>36.611111111111114</v>
      </c>
      <c r="F21" s="52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1384879</v>
      </c>
      <c r="D26" s="51">
        <f>+C26-C21</f>
        <v>630</v>
      </c>
      <c r="E26" s="134">
        <f>+D26*1000/5/3600</f>
        <v>35</v>
      </c>
      <c r="F26" s="52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0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9'!B7+1</f>
        <v>44661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9'!C26</f>
        <v>1384879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93">
        <v>0.33333333333333298</v>
      </c>
      <c r="C16" s="98">
        <v>1386641</v>
      </c>
      <c r="D16" s="51">
        <f>+C16-C8</f>
        <v>1762</v>
      </c>
      <c r="E16" s="134">
        <f>+D16*1000/14/3600</f>
        <v>34.960317460317462</v>
      </c>
      <c r="F16" s="52"/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1387260</v>
      </c>
      <c r="D21" s="51">
        <f>+C21-C16</f>
        <v>619</v>
      </c>
      <c r="E21" s="134">
        <f>+D21*1000/5/3600</f>
        <v>34.388888888888886</v>
      </c>
      <c r="F21" s="52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1387883</v>
      </c>
      <c r="D26" s="51">
        <f>+C26-C21</f>
        <v>623</v>
      </c>
      <c r="E26" s="134">
        <f>+D26*1000/5/3600</f>
        <v>34.611111111111114</v>
      </c>
      <c r="F26" s="52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7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10'!B7+1</f>
        <v>44662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10'!C26</f>
        <v>1387883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1389610</v>
      </c>
      <c r="D16" s="51">
        <f>+C16-C8</f>
        <v>1727</v>
      </c>
      <c r="E16" s="134">
        <f>+D16*1000/14/3600</f>
        <v>34.265873015873012</v>
      </c>
      <c r="F16" s="52"/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1390182</v>
      </c>
      <c r="D21" s="51">
        <f>+C21-C16</f>
        <v>572</v>
      </c>
      <c r="E21" s="134">
        <f>+D21*1000/5/3600</f>
        <v>31.777777777777779</v>
      </c>
      <c r="F21" s="52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1390702</v>
      </c>
      <c r="D26" s="51">
        <f>+C26-C21</f>
        <v>520</v>
      </c>
      <c r="E26" s="134">
        <f>+D26*1000/5/3600</f>
        <v>28.888888888888889</v>
      </c>
      <c r="F26" s="52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4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11'!B7+1</f>
        <v>44663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11'!C26</f>
        <v>1390702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1392112</v>
      </c>
      <c r="D16" s="51">
        <f>+C16-C8</f>
        <v>1410</v>
      </c>
      <c r="E16" s="134">
        <f>+D16*1000/14/3600</f>
        <v>27.976190476190474</v>
      </c>
      <c r="F16" s="52"/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1392721</v>
      </c>
      <c r="D21" s="51">
        <f>+C21-C16</f>
        <v>609</v>
      </c>
      <c r="E21" s="134">
        <f>+D21*1000/5/3600</f>
        <v>33.833333333333336</v>
      </c>
      <c r="F21" s="52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1310101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1393299</v>
      </c>
      <c r="D26" s="51">
        <f>+C26-C21</f>
        <v>578</v>
      </c>
      <c r="E26" s="134">
        <f>+D26*1000/5/3600</f>
        <v>32.111111111111114</v>
      </c>
      <c r="F26" s="52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3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12'!B7+1</f>
        <v>44664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12'!C26</f>
        <v>1393299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1394739</v>
      </c>
      <c r="D16" s="51">
        <f>+C16-C8</f>
        <v>1440</v>
      </c>
      <c r="E16" s="134">
        <f>+D16*1000/14/3600</f>
        <v>28.571428571428569</v>
      </c>
      <c r="F16" s="52"/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1395286</v>
      </c>
      <c r="D21" s="51">
        <f>+C21-C16</f>
        <v>547</v>
      </c>
      <c r="E21" s="134">
        <f>+D21*1000/5/3600</f>
        <v>30.388888888888889</v>
      </c>
      <c r="F21" s="52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1395819</v>
      </c>
      <c r="D26" s="51">
        <f>+C26-C21</f>
        <v>533</v>
      </c>
      <c r="E26" s="134">
        <f>+D26*1000/5/3600</f>
        <v>29.611111111111111</v>
      </c>
      <c r="F26" s="52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0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13'!B7+1</f>
        <v>44665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13'!C26</f>
        <v>1395819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1397322</v>
      </c>
      <c r="D16" s="51">
        <f>+C16-C8</f>
        <v>1503</v>
      </c>
      <c r="E16" s="134">
        <f>+D16*1000/14/3600</f>
        <v>29.821428571428569</v>
      </c>
      <c r="F16" s="52"/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1397858</v>
      </c>
      <c r="D21" s="51">
        <f>+C21-C16</f>
        <v>536</v>
      </c>
      <c r="E21" s="134">
        <f>+D21*1000/5/3600</f>
        <v>29.777777777777779</v>
      </c>
      <c r="F21" s="52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1398391</v>
      </c>
      <c r="D26" s="51">
        <f>+C26-C21</f>
        <v>533</v>
      </c>
      <c r="E26" s="134">
        <f>+D26*1000/5/3600</f>
        <v>29.611111111111111</v>
      </c>
      <c r="F26" s="52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4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14'!B7+1</f>
        <v>44666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14'!C26</f>
        <v>1398391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1399919</v>
      </c>
      <c r="D16" s="51">
        <f>+C16-C8</f>
        <v>1528</v>
      </c>
      <c r="E16" s="134">
        <f>+D16*1000/14/3600</f>
        <v>30.317460317460316</v>
      </c>
      <c r="F16" s="52" t="s">
        <v>0</v>
      </c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1400464</v>
      </c>
      <c r="D21" s="51">
        <f>+C21-C16</f>
        <v>545</v>
      </c>
      <c r="E21" s="134">
        <f>+D21*1000/5/3600</f>
        <v>30.277777777777779</v>
      </c>
      <c r="F21" s="52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1401012</v>
      </c>
      <c r="D26" s="51">
        <f>+C26-C21</f>
        <v>548</v>
      </c>
      <c r="E26" s="134">
        <f>+D26*1000/5/3600</f>
        <v>30.444444444444443</v>
      </c>
      <c r="F26" s="52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7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15'!B7+1</f>
        <v>44667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15'!C26</f>
        <v>1401012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1402537</v>
      </c>
      <c r="D16" s="51">
        <f>+C16-C8</f>
        <v>1525</v>
      </c>
      <c r="E16" s="134">
        <f>+D16*1000/14/3600</f>
        <v>30.25793650793651</v>
      </c>
      <c r="F16" s="52"/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8">
        <v>1403082</v>
      </c>
      <c r="D21" s="51">
        <f>+C21-C16</f>
        <v>545</v>
      </c>
      <c r="E21" s="134">
        <f>+D21*1000/5/3600</f>
        <v>30.277777777777779</v>
      </c>
      <c r="F21" s="52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2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9">
        <v>1403621</v>
      </c>
      <c r="D26" s="51">
        <f>+C26-C21</f>
        <v>539</v>
      </c>
      <c r="E26" s="134">
        <f>+D26*1000/5/3600</f>
        <v>29.944444444444443</v>
      </c>
      <c r="F26" s="52" t="s">
        <v>0</v>
      </c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7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16'!B7+1</f>
        <v>44668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16'!C26</f>
        <v>1403621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0">
        <v>1405130</v>
      </c>
      <c r="D16" s="51">
        <f>+C16-C8</f>
        <v>1509</v>
      </c>
      <c r="E16" s="134">
        <f>+D16*1000/14/3600</f>
        <v>29.940476190476193</v>
      </c>
      <c r="F16" s="52"/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1405653</v>
      </c>
      <c r="D21" s="51">
        <f>+C21-C16</f>
        <v>523</v>
      </c>
      <c r="E21" s="134">
        <f>+D21*1000/5/3600</f>
        <v>29.055555555555557</v>
      </c>
      <c r="F21" s="52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1406218</v>
      </c>
      <c r="D26" s="51">
        <f>+C26-C21</f>
        <v>565</v>
      </c>
      <c r="E26" s="134">
        <f>+D26*1000/5/3600</f>
        <v>31.388888888888889</v>
      </c>
      <c r="F26" s="56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0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17'!B7+1</f>
        <v>44669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17'!C26</f>
        <v>1406218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1407794</v>
      </c>
      <c r="D16" s="51">
        <f>+C16-C8</f>
        <v>1576</v>
      </c>
      <c r="E16" s="134">
        <f>+D16*1000/14/3600</f>
        <v>31.269841269841269</v>
      </c>
      <c r="F16" s="52"/>
      <c r="G16" s="174" t="s">
        <v>0</v>
      </c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1">
        <v>1408322</v>
      </c>
      <c r="D21" s="51">
        <f>+C21-C16</f>
        <v>528</v>
      </c>
      <c r="E21" s="134">
        <f>+D21*1000/5/3600</f>
        <v>29.333333333333332</v>
      </c>
      <c r="F21" s="52"/>
      <c r="G21" s="174" t="s">
        <v>0</v>
      </c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2">
        <v>1408834</v>
      </c>
      <c r="D26" s="51">
        <f>+C26-C21</f>
        <v>512</v>
      </c>
      <c r="E26" s="134">
        <f>+D26*1000/5/3600</f>
        <v>28.444444444444443</v>
      </c>
      <c r="F26" s="52" t="s">
        <v>0</v>
      </c>
      <c r="G26" s="174" t="s">
        <v>0</v>
      </c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7" zoomScale="85" zoomScaleNormal="85" zoomScalePageLayoutView="70" workbookViewId="0">
      <selection activeCell="E16" sqref="E1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/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15">
        <v>44652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49">
        <v>1361045</v>
      </c>
      <c r="D8" s="32"/>
      <c r="E8" s="32"/>
      <c r="F8" s="10"/>
      <c r="G8" s="155"/>
      <c r="H8" s="156"/>
      <c r="I8" s="33"/>
      <c r="J8" s="33" t="s">
        <v>0</v>
      </c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53">
        <f>+D10*1000/3600</f>
        <v>0</v>
      </c>
      <c r="F10" s="12" t="s">
        <v>0</v>
      </c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53">
        <f t="shared" ref="E11:E25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53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53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53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/>
      <c r="D15" s="36">
        <f t="shared" si="0"/>
        <v>0</v>
      </c>
      <c r="E15" s="53">
        <f t="shared" si="1"/>
        <v>0</v>
      </c>
      <c r="F15" s="12"/>
      <c r="G15" s="161" t="s">
        <v>0</v>
      </c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1362341</v>
      </c>
      <c r="D16" s="51">
        <f>+C16-C8</f>
        <v>1296</v>
      </c>
      <c r="E16" s="134">
        <f>+D16*1000/14/3600</f>
        <v>25.714285714285712</v>
      </c>
      <c r="F16" s="52"/>
      <c r="G16" s="174" t="s">
        <v>0</v>
      </c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53">
        <v>0</v>
      </c>
      <c r="F17" s="12" t="s">
        <v>0</v>
      </c>
      <c r="G17" s="161" t="s">
        <v>0</v>
      </c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53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53">
        <f t="shared" si="1"/>
        <v>0</v>
      </c>
      <c r="F19" s="12" t="s">
        <v>0</v>
      </c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53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1362760</v>
      </c>
      <c r="D21" s="51">
        <f>+C21-C16</f>
        <v>419</v>
      </c>
      <c r="E21" s="134">
        <f>+D21*1000/5/3600</f>
        <v>23.277777777777779</v>
      </c>
      <c r="F21" s="52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53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53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53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53">
        <f t="shared" si="1"/>
        <v>0</v>
      </c>
      <c r="F25" s="13"/>
      <c r="G25" s="161" t="s">
        <v>0</v>
      </c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1363163</v>
      </c>
      <c r="D26" s="51">
        <f>+C26-C21</f>
        <v>403</v>
      </c>
      <c r="E26" s="134">
        <f>+D26*1000/5/3600</f>
        <v>22.388888888888889</v>
      </c>
      <c r="F26" s="52" t="s">
        <v>0</v>
      </c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40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40">
        <f t="shared" ref="E28:E32" si="2">+D28*1000/3600</f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40">
        <f t="shared" si="2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40">
        <f t="shared" si="2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40">
        <f t="shared" si="2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4">
        <f t="shared" si="2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29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7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18'!B7+1</f>
        <v>44670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18'!C26</f>
        <v>1408834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3">
        <v>1410249</v>
      </c>
      <c r="D16" s="51">
        <f>+C16-C8</f>
        <v>1415</v>
      </c>
      <c r="E16" s="134">
        <f>+D16*1000/14/3600</f>
        <v>28.075396825396822</v>
      </c>
      <c r="F16" s="52"/>
      <c r="G16" s="174" t="s">
        <v>0</v>
      </c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4">
        <v>1410761</v>
      </c>
      <c r="D21" s="51">
        <f>+C21-C16</f>
        <v>512</v>
      </c>
      <c r="E21" s="134">
        <f>+D21*1000/5/3600</f>
        <v>28.444444444444443</v>
      </c>
      <c r="F21" s="52"/>
      <c r="G21" s="174" t="s">
        <v>0</v>
      </c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5">
        <v>1411345</v>
      </c>
      <c r="D26" s="51">
        <f>+C26-C21</f>
        <v>584</v>
      </c>
      <c r="E26" s="134">
        <f>+D26*1000/5/3600</f>
        <v>32.444444444444443</v>
      </c>
      <c r="F26" s="52"/>
      <c r="G26" s="174" t="s">
        <v>0</v>
      </c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0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19'!B7+1</f>
        <v>44671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19'!C26</f>
        <v>1411345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6">
        <v>1412727</v>
      </c>
      <c r="D16" s="51">
        <f>+C16-C8</f>
        <v>1382</v>
      </c>
      <c r="E16" s="134">
        <f>+D16*1000/14/3600</f>
        <v>27.420634920634921</v>
      </c>
      <c r="F16" s="52"/>
      <c r="G16" s="174" t="s">
        <v>0</v>
      </c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1413242</v>
      </c>
      <c r="D21" s="51">
        <f>+C21-C16</f>
        <v>515</v>
      </c>
      <c r="E21" s="134">
        <f>+D21*1000/5/3600</f>
        <v>28.611111111111111</v>
      </c>
      <c r="F21" s="52"/>
      <c r="G21" s="174" t="s">
        <v>0</v>
      </c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1413787</v>
      </c>
      <c r="D26" s="51">
        <f>+C26-C21</f>
        <v>545</v>
      </c>
      <c r="E26" s="134">
        <f>+D26*1000/5/3600</f>
        <v>30.277777777777779</v>
      </c>
      <c r="F26" s="52"/>
      <c r="G26" s="174" t="s">
        <v>0</v>
      </c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7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20'!B7+1</f>
        <v>44672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20'!C26</f>
        <v>1413787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1415316</v>
      </c>
      <c r="D16" s="51">
        <f>+C16-C8</f>
        <v>1529</v>
      </c>
      <c r="E16" s="134">
        <f>+D16*1000/14/3600</f>
        <v>30.337301587301585</v>
      </c>
      <c r="F16" s="52"/>
      <c r="G16" s="174" t="s">
        <v>0</v>
      </c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1415848</v>
      </c>
      <c r="D21" s="51">
        <f>+C21-C16</f>
        <v>532</v>
      </c>
      <c r="E21" s="134">
        <f>+D21*1000/5/3600</f>
        <v>29.555555555555557</v>
      </c>
      <c r="F21" s="52"/>
      <c r="G21" s="174" t="s">
        <v>0</v>
      </c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1416408</v>
      </c>
      <c r="D26" s="51">
        <f>+C26-C21</f>
        <v>560</v>
      </c>
      <c r="E26" s="134">
        <f>+D26*1000/5/3600</f>
        <v>31.111111111111111</v>
      </c>
      <c r="F26" s="52"/>
      <c r="G26" s="174" t="s">
        <v>0</v>
      </c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0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21'!B7+1</f>
        <v>44673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21'!C26</f>
        <v>1416408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1417896</v>
      </c>
      <c r="D16" s="51">
        <f>+C16-C8</f>
        <v>1488</v>
      </c>
      <c r="E16" s="51">
        <f>+D16*1000/14/3600</f>
        <v>29.523809523809526</v>
      </c>
      <c r="F16" s="52"/>
      <c r="G16" s="174" t="s">
        <v>0</v>
      </c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1418430</v>
      </c>
      <c r="D21" s="51">
        <f>+C21-C16</f>
        <v>534</v>
      </c>
      <c r="E21" s="134">
        <f>+D21*1000/5/3600</f>
        <v>29.666666666666668</v>
      </c>
      <c r="F21" s="52"/>
      <c r="G21" s="174" t="s">
        <v>0</v>
      </c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1418961</v>
      </c>
      <c r="D26" s="51">
        <f>+C26-C21</f>
        <v>531</v>
      </c>
      <c r="E26" s="134">
        <f>+D26*1000/5/3600</f>
        <v>29.5</v>
      </c>
      <c r="F26" s="52"/>
      <c r="G26" s="174" t="s">
        <v>0</v>
      </c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7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22'!B7+1</f>
        <v>44674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22'!C26</f>
        <v>1418961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1420447</v>
      </c>
      <c r="D16" s="51">
        <f>+C16-C8</f>
        <v>1486</v>
      </c>
      <c r="E16" s="51">
        <f>+D16*1000/14/3600</f>
        <v>29.484126984126984</v>
      </c>
      <c r="F16" s="56"/>
      <c r="G16" s="174" t="s">
        <v>0</v>
      </c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1420975</v>
      </c>
      <c r="D21" s="51">
        <f>+C21-C16</f>
        <v>528</v>
      </c>
      <c r="E21" s="134">
        <f>+D21*1000/5/3600</f>
        <v>29.333333333333332</v>
      </c>
      <c r="F21" s="52"/>
      <c r="G21" s="174" t="s">
        <v>0</v>
      </c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1421527</v>
      </c>
      <c r="D26" s="51">
        <f>+C26-C21</f>
        <v>552</v>
      </c>
      <c r="E26" s="134">
        <f>+D26*1000/5/3600</f>
        <v>30.666666666666668</v>
      </c>
      <c r="F26" s="52"/>
      <c r="G26" s="174" t="s">
        <v>0</v>
      </c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4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23'!B7+1</f>
        <v>44675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23'!C26</f>
        <v>1421527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1423033</v>
      </c>
      <c r="D16" s="51">
        <f>+C16-C8</f>
        <v>1506</v>
      </c>
      <c r="E16" s="134">
        <f>+D16*1000/14/3600</f>
        <v>29.88095238095238</v>
      </c>
      <c r="F16" s="52"/>
      <c r="G16" s="174" t="s">
        <v>0</v>
      </c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7">
        <v>1423542</v>
      </c>
      <c r="D21" s="51">
        <f>+C21-C16</f>
        <v>509</v>
      </c>
      <c r="E21" s="134">
        <f>+D21*1000/5/3600</f>
        <v>28.277777777777779</v>
      </c>
      <c r="F21" s="52"/>
      <c r="G21" s="174" t="s">
        <v>0</v>
      </c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8">
        <v>1424113</v>
      </c>
      <c r="D26" s="51">
        <f>+C26-C21</f>
        <v>571</v>
      </c>
      <c r="E26" s="134">
        <f>+D26*1000/5/3600</f>
        <v>31.722222222222221</v>
      </c>
      <c r="F26" s="52"/>
      <c r="G26" s="174" t="s">
        <v>0</v>
      </c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4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24'!B7+1</f>
        <v>44676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24'!C26</f>
        <v>1424113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9">
        <v>1425832</v>
      </c>
      <c r="D16" s="51">
        <f>+C16-C8</f>
        <v>1719</v>
      </c>
      <c r="E16" s="134">
        <f>+D16*1000/14/3600</f>
        <v>34.107142857142861</v>
      </c>
      <c r="F16" s="52"/>
      <c r="G16" s="174" t="s">
        <v>0</v>
      </c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20">
        <v>1426412</v>
      </c>
      <c r="D21" s="51">
        <f>+C21-C16</f>
        <v>580</v>
      </c>
      <c r="E21" s="134">
        <f>+D21*1000/5/3600</f>
        <v>32.222222222222221</v>
      </c>
      <c r="F21" s="52"/>
      <c r="G21" s="174" t="s">
        <v>0</v>
      </c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21">
        <v>1426923</v>
      </c>
      <c r="D26" s="51">
        <f>+C26-C21</f>
        <v>511</v>
      </c>
      <c r="E26" s="134">
        <f>+D26*1000/5/3600</f>
        <v>28.388888888888889</v>
      </c>
      <c r="F26" s="52"/>
      <c r="G26" s="174" t="s">
        <v>0</v>
      </c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6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25'!B7+1</f>
        <v>44677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'Día 25'!C26</f>
        <v>1426923</v>
      </c>
      <c r="D8" s="32" t="s">
        <v>0</v>
      </c>
      <c r="E8" s="32"/>
      <c r="F8" s="10"/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22">
        <v>1428358</v>
      </c>
      <c r="D16" s="51">
        <f>+C16-C8</f>
        <v>1435</v>
      </c>
      <c r="E16" s="134">
        <f>+D16*1000/14/3600</f>
        <v>28.472222222222221</v>
      </c>
      <c r="F16" s="56"/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55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23">
        <v>1428852</v>
      </c>
      <c r="D21" s="51">
        <f>+C21-C16</f>
        <v>494</v>
      </c>
      <c r="E21" s="134">
        <f>+D21*1000/5/3600</f>
        <v>27.444444444444443</v>
      </c>
      <c r="F21" s="52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5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24">
        <v>1429530</v>
      </c>
      <c r="D26" s="51">
        <f>+C26-C21</f>
        <v>678</v>
      </c>
      <c r="E26" s="134">
        <f>+D26*1000/5/3600</f>
        <v>37.666666666666664</v>
      </c>
      <c r="F26" s="56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0" zoomScale="85" zoomScaleNormal="85" zoomScalePageLayoutView="70" workbookViewId="0">
      <selection activeCell="E21" sqref="E21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26'!B7+1</f>
        <v>44678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'Día 26'!C26</f>
        <v>1429530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25">
        <v>1431072</v>
      </c>
      <c r="D16" s="51">
        <f>+C16-C8</f>
        <v>1542</v>
      </c>
      <c r="E16" s="134">
        <f>+D16*1000/14/3600</f>
        <v>30.595238095238095</v>
      </c>
      <c r="F16" s="56"/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26">
        <v>1431655</v>
      </c>
      <c r="D21" s="51">
        <f>+C21-C16</f>
        <v>583</v>
      </c>
      <c r="E21" s="134">
        <f>+D21*1000/5/3600</f>
        <v>32.388888888888886</v>
      </c>
      <c r="F21" s="56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27">
        <v>1432170</v>
      </c>
      <c r="D26" s="51">
        <f>+C26-C21</f>
        <v>515</v>
      </c>
      <c r="E26" s="134">
        <f>+D26*1000/5/3600</f>
        <v>28.611111111111111</v>
      </c>
      <c r="F26" s="56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7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27'!B7+1</f>
        <v>44679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27'!C26</f>
        <v>1432170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28">
        <v>1433724</v>
      </c>
      <c r="D16" s="51">
        <f>+C16-C8</f>
        <v>1554</v>
      </c>
      <c r="E16" s="134">
        <f>+D16*1000/14/3600</f>
        <v>30.833333333333332</v>
      </c>
      <c r="F16" s="56" t="s">
        <v>0</v>
      </c>
      <c r="G16" s="174" t="s">
        <v>0</v>
      </c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1434262</v>
      </c>
      <c r="D21" s="51">
        <f>+C21-C16</f>
        <v>538</v>
      </c>
      <c r="E21" s="134">
        <f>+D21*1000/5/3600</f>
        <v>29.888888888888889</v>
      </c>
      <c r="F21" s="56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80"/>
      <c r="H24" s="18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1434813</v>
      </c>
      <c r="D26" s="51">
        <f>+C26-C21</f>
        <v>551</v>
      </c>
      <c r="E26" s="134">
        <f>+D26*1000/5/3600</f>
        <v>30.611111111111111</v>
      </c>
      <c r="F26" s="52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7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1'!B7+1</f>
        <v>44653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1'!C26</f>
        <v>1363163</v>
      </c>
      <c r="D8" s="32" t="s">
        <v>0</v>
      </c>
      <c r="E8" s="32"/>
      <c r="F8" s="10"/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 t="s">
        <v>0</v>
      </c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 t="s">
        <v>0</v>
      </c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1364929</v>
      </c>
      <c r="D16" s="51">
        <f>+C16-C8</f>
        <v>1766</v>
      </c>
      <c r="E16" s="134">
        <f>+D16*1000/14/3600</f>
        <v>35.039682539682538</v>
      </c>
      <c r="F16" s="52"/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02"/>
      <c r="G20" s="176"/>
      <c r="H20" s="177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1365513</v>
      </c>
      <c r="D21" s="51">
        <f>+C21-C16</f>
        <v>584</v>
      </c>
      <c r="E21" s="135">
        <f>+D21*1000/5/3600</f>
        <v>32.444444444444443</v>
      </c>
      <c r="F21" s="52"/>
      <c r="G21" s="178"/>
      <c r="H21" s="17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0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1366065</v>
      </c>
      <c r="D26" s="51">
        <f>+C26-C21</f>
        <v>552</v>
      </c>
      <c r="E26" s="134">
        <f>+D26*1000/5/3600</f>
        <v>30.666666666666668</v>
      </c>
      <c r="F26" s="52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28'!B7+1</f>
        <v>44680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28'!C26</f>
        <v>1434813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30">
        <v>1436318</v>
      </c>
      <c r="D16" s="51">
        <f>+C16-C8</f>
        <v>1505</v>
      </c>
      <c r="E16" s="134">
        <f>+D16*1000/14/3600</f>
        <v>29.861111111111111</v>
      </c>
      <c r="F16" s="56" t="s">
        <v>0</v>
      </c>
      <c r="G16" s="174" t="s">
        <v>0</v>
      </c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29">
        <v>1436913</v>
      </c>
      <c r="D21" s="51">
        <f>+C21-C16</f>
        <v>595</v>
      </c>
      <c r="E21" s="134">
        <f>+D21*1000/5/3600</f>
        <v>33.055555555555557</v>
      </c>
      <c r="F21" s="56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80"/>
      <c r="H24" s="18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31">
        <v>1437392</v>
      </c>
      <c r="D26" s="51">
        <f>+C26-C21</f>
        <v>479</v>
      </c>
      <c r="E26" s="134">
        <f>+D26*1000/5/3600</f>
        <v>26.611111111111111</v>
      </c>
      <c r="F26" s="52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topLeftCell="A6" zoomScale="85" zoomScaleNormal="85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29'!B7+1</f>
        <v>44681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29'!C26</f>
        <v>1437392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32">
        <v>1438908</v>
      </c>
      <c r="D16" s="51">
        <f>+C16-C8</f>
        <v>1516</v>
      </c>
      <c r="E16" s="134">
        <f>+D16*1000/14/3600</f>
        <v>30.079365079365079</v>
      </c>
      <c r="F16" s="56" t="s">
        <v>0</v>
      </c>
      <c r="G16" s="174" t="s">
        <v>0</v>
      </c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1439427</v>
      </c>
      <c r="D21" s="51">
        <f>+C21-C16</f>
        <v>519</v>
      </c>
      <c r="E21" s="134">
        <f>+D21*1000/5/3600</f>
        <v>28.833333333333332</v>
      </c>
      <c r="F21" s="56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80"/>
      <c r="H24" s="18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1439952</v>
      </c>
      <c r="D26" s="51">
        <f>+C26-C21</f>
        <v>525</v>
      </c>
      <c r="E26" s="134">
        <f>+D26*1000/5/3600</f>
        <v>29.166666666666668</v>
      </c>
      <c r="F26" s="52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13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2'!B7+1</f>
        <v>44654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2'!C26</f>
        <v>1366065</v>
      </c>
      <c r="D8" s="32" t="s">
        <v>0</v>
      </c>
      <c r="E8" s="32"/>
      <c r="F8" s="10"/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>
        <v>0</v>
      </c>
      <c r="E9" s="36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1367631</v>
      </c>
      <c r="D16" s="51">
        <f>+C16-C8</f>
        <v>1566</v>
      </c>
      <c r="E16" s="134">
        <f>+D16*1000/14/3600</f>
        <v>31.071428571428569</v>
      </c>
      <c r="F16" s="52"/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1368200</v>
      </c>
      <c r="D21" s="51">
        <f>+C21-C16</f>
        <v>569</v>
      </c>
      <c r="E21" s="134">
        <f>+D21*1000/5/3600</f>
        <v>31.611111111111111</v>
      </c>
      <c r="F21" s="52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1368669</v>
      </c>
      <c r="D26" s="51">
        <f>+C26-C21</f>
        <v>469</v>
      </c>
      <c r="E26" s="134">
        <f>+D26*1000/5/3600</f>
        <v>26.055555555555557</v>
      </c>
      <c r="F26" s="52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3'!B7+1</f>
        <v>44655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3'!C26</f>
        <v>1368669</v>
      </c>
      <c r="D8" s="32" t="s">
        <v>0</v>
      </c>
      <c r="E8" s="32"/>
      <c r="F8" s="10"/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1369836</v>
      </c>
      <c r="D16" s="51">
        <f>+C16-C8</f>
        <v>1167</v>
      </c>
      <c r="E16" s="134">
        <f>+D16*1000/14/3600</f>
        <v>23.154761904761905</v>
      </c>
      <c r="F16" s="52"/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0</v>
      </c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1370250</v>
      </c>
      <c r="D21" s="51">
        <f>+C21-C16</f>
        <v>414</v>
      </c>
      <c r="E21" s="134">
        <f>+D21*1000/5/3600</f>
        <v>23</v>
      </c>
      <c r="F21" s="52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1370651</v>
      </c>
      <c r="D26" s="51">
        <f>+C26-C21</f>
        <v>401</v>
      </c>
      <c r="E26" s="134">
        <f>+D26*1000/5/3600</f>
        <v>22.277777777777779</v>
      </c>
      <c r="F26" s="52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4'!B7+1</f>
        <v>44656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4'!C26</f>
        <v>1370651</v>
      </c>
      <c r="D8" s="32" t="s">
        <v>0</v>
      </c>
      <c r="E8" s="32"/>
      <c r="F8" s="10"/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1371786</v>
      </c>
      <c r="D16" s="51">
        <f>+C16-C8</f>
        <v>1135</v>
      </c>
      <c r="E16" s="134">
        <f>+D16*1000/14/3600</f>
        <v>22.519841269841269</v>
      </c>
      <c r="F16" s="52"/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1372284</v>
      </c>
      <c r="D21" s="51">
        <f>+C21-C16</f>
        <v>498</v>
      </c>
      <c r="E21" s="134">
        <f>+D21*1000/5/3600</f>
        <v>27.666666666666668</v>
      </c>
      <c r="F21" s="52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1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1372797</v>
      </c>
      <c r="D26" s="51">
        <f>+C26-C21</f>
        <v>513</v>
      </c>
      <c r="E26" s="134">
        <f>+D26*1000/5/3600</f>
        <v>28.5</v>
      </c>
      <c r="F26" s="52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6" zoomScale="85" zoomScaleNormal="85" zoomScalePageLayoutView="70" workbookViewId="0">
      <selection activeCell="E16" sqref="E1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5'!B7+1</f>
        <v>44657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5'!C26</f>
        <v>1372797</v>
      </c>
      <c r="D8" s="32" t="s">
        <v>0</v>
      </c>
      <c r="E8" s="32"/>
      <c r="F8" s="10"/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1374353</v>
      </c>
      <c r="D16" s="51">
        <f>+C16-C8</f>
        <v>1556</v>
      </c>
      <c r="E16" s="134">
        <f>+D16*1000/14/3600</f>
        <v>30.873015873015873</v>
      </c>
      <c r="F16" s="52"/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04"/>
      <c r="H20" s="10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1375000</v>
      </c>
      <c r="D21" s="51">
        <f>+C21-C16</f>
        <v>647</v>
      </c>
      <c r="E21" s="134">
        <f>+D21*1000/5/3600</f>
        <v>35.944444444444443</v>
      </c>
      <c r="F21" s="52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1375621</v>
      </c>
      <c r="D26" s="51">
        <f>+C26-C21</f>
        <v>621</v>
      </c>
      <c r="E26" s="134">
        <f>+D26*1000/5/3600</f>
        <v>34.5</v>
      </c>
      <c r="F26" s="52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11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6'!B7+1</f>
        <v>44658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6'!C26</f>
        <v>1375621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1377455</v>
      </c>
      <c r="D16" s="51">
        <f>+C16-C8</f>
        <v>1834</v>
      </c>
      <c r="E16" s="134">
        <f>+D16*1000/14/3600</f>
        <v>36.388888888888886</v>
      </c>
      <c r="F16" s="52"/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1378137</v>
      </c>
      <c r="D21" s="51">
        <f>+C21-C16</f>
        <v>682</v>
      </c>
      <c r="E21" s="134">
        <f>+D21*1000/5/3600</f>
        <v>37.888888888888886</v>
      </c>
      <c r="F21" s="52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1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1378774</v>
      </c>
      <c r="D26" s="51">
        <f>+C26-C21</f>
        <v>637</v>
      </c>
      <c r="E26" s="134">
        <f>+D26*1000/5/3600</f>
        <v>35.388888888888886</v>
      </c>
      <c r="F26" s="52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12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7"/>
      <c r="C2" s="158"/>
      <c r="D2" s="165" t="s">
        <v>4</v>
      </c>
      <c r="E2" s="166"/>
      <c r="F2" s="166"/>
      <c r="G2" s="166"/>
      <c r="H2" s="167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9"/>
      <c r="C3" s="160"/>
      <c r="D3" s="168"/>
      <c r="E3" s="169"/>
      <c r="F3" s="169"/>
      <c r="G3" s="169"/>
      <c r="H3" s="170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1" t="s">
        <v>6</v>
      </c>
      <c r="E5" s="172"/>
      <c r="F5" s="172"/>
      <c r="G5" s="172"/>
      <c r="H5" s="173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7'!B7+1</f>
        <v>44659</v>
      </c>
      <c r="C7" s="25" t="s">
        <v>10</v>
      </c>
      <c r="D7" s="26" t="s">
        <v>3</v>
      </c>
      <c r="E7" s="27" t="s">
        <v>11</v>
      </c>
      <c r="F7" s="28" t="s">
        <v>5</v>
      </c>
      <c r="G7" s="153" t="s">
        <v>2</v>
      </c>
      <c r="H7" s="154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7'!C26</f>
        <v>1378774</v>
      </c>
      <c r="D8" s="32" t="s">
        <v>0</v>
      </c>
      <c r="E8" s="32"/>
      <c r="F8" s="10" t="s">
        <v>0</v>
      </c>
      <c r="G8" s="155"/>
      <c r="H8" s="156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1"/>
      <c r="H9" s="162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1"/>
      <c r="H10" s="162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1"/>
      <c r="H11" s="162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1"/>
      <c r="H12" s="162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1"/>
      <c r="H13" s="162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1"/>
      <c r="H14" s="162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1"/>
      <c r="H15" s="162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1380545</v>
      </c>
      <c r="D16" s="51">
        <f>+C16-C8</f>
        <v>1771</v>
      </c>
      <c r="E16" s="134">
        <f>+D16*1000/14/3600</f>
        <v>35.138888888888886</v>
      </c>
      <c r="F16" s="52"/>
      <c r="G16" s="174"/>
      <c r="H16" s="175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1"/>
      <c r="H17" s="162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1"/>
      <c r="H18" s="162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1"/>
      <c r="H19" s="162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1"/>
      <c r="H20" s="162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1381193</v>
      </c>
      <c r="D21" s="51">
        <f>+C21-C16</f>
        <v>648</v>
      </c>
      <c r="E21" s="134">
        <f>+D21*1000/5/3600</f>
        <v>36</v>
      </c>
      <c r="F21" s="52"/>
      <c r="G21" s="174"/>
      <c r="H21" s="175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1"/>
      <c r="H22" s="16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1"/>
      <c r="H23" s="162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1"/>
      <c r="H24" s="16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1"/>
      <c r="H25" s="162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1381838</v>
      </c>
      <c r="D26" s="51">
        <f>+C26-C21</f>
        <v>645</v>
      </c>
      <c r="E26" s="134">
        <f>+D26*1000/5/3600</f>
        <v>35.833333333333336</v>
      </c>
      <c r="F26" s="52"/>
      <c r="G26" s="174"/>
      <c r="H26" s="175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1"/>
      <c r="H27" s="162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1"/>
      <c r="H28" s="162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1"/>
      <c r="H29" s="162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1"/>
      <c r="H30" s="162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1"/>
      <c r="H31" s="162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3"/>
      <c r="H32" s="164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E274FC9B-F8D6-4B2F-8183-FEAA98C4FAC5}"/>
</file>

<file path=customXml/itemProps2.xml><?xml version="1.0" encoding="utf-8"?>
<ds:datastoreItem xmlns:ds="http://schemas.openxmlformats.org/officeDocument/2006/customXml" ds:itemID="{C64A641A-2AAC-4CA9-BB25-517087102B46}"/>
</file>

<file path=customXml/itemProps3.xml><?xml version="1.0" encoding="utf-8"?>
<ds:datastoreItem xmlns:ds="http://schemas.openxmlformats.org/officeDocument/2006/customXml" ds:itemID="{DA799C98-717E-4287-A966-9EBB94BFF0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31</vt:i4>
      </vt:variant>
    </vt:vector>
  </HeadingPairs>
  <TitlesOfParts>
    <vt:vector size="62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  <vt:lpstr>'Resumen mensual'!Área_de_impresión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Vera Santander Dario (Codelco-Salvador)</cp:lastModifiedBy>
  <cp:lastPrinted>2022-05-05T21:13:47Z</cp:lastPrinted>
  <dcterms:created xsi:type="dcterms:W3CDTF">2015-05-02T03:26:21Z</dcterms:created>
  <dcterms:modified xsi:type="dcterms:W3CDTF">2022-06-21T20:14:41Z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