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Final\12 Mar 22\"/>
    </mc:Choice>
  </mc:AlternateContent>
  <bookViews>
    <workbookView xWindow="0" yWindow="0" windowWidth="20490" windowHeight="745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3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4" i="40" l="1"/>
  <c r="G45" i="40"/>
  <c r="H42" i="40"/>
  <c r="G42" i="40"/>
  <c r="F41" i="40" l="1"/>
  <c r="F40" i="40"/>
  <c r="C8" i="43" l="1"/>
  <c r="C8" i="42" l="1"/>
  <c r="C8" i="41"/>
  <c r="F17" i="40" l="1"/>
  <c r="F22" i="40"/>
  <c r="F23" i="40"/>
  <c r="F26" i="40"/>
  <c r="F35" i="40"/>
  <c r="F13" i="40"/>
  <c r="F14" i="40"/>
  <c r="F15" i="40"/>
  <c r="F18" i="40"/>
  <c r="F39" i="40" l="1"/>
  <c r="P40" i="40" l="1"/>
  <c r="Q38" i="40" l="1"/>
  <c r="Q37" i="40" l="1"/>
  <c r="Q34" i="40" l="1"/>
  <c r="Q31" i="40" l="1"/>
  <c r="Q32" i="40"/>
  <c r="Q33" i="40"/>
  <c r="Q29" i="40" l="1"/>
  <c r="Q30" i="40"/>
  <c r="Q28" i="40" l="1"/>
  <c r="Q25" i="40" l="1"/>
  <c r="Q20" i="40" l="1"/>
  <c r="Q21" i="40"/>
  <c r="F20" i="40" l="1"/>
  <c r="G20" i="40"/>
  <c r="F21" i="40"/>
  <c r="G21" i="40"/>
  <c r="G22" i="40"/>
  <c r="Q22" i="40" s="1"/>
  <c r="B7" i="43"/>
  <c r="D32" i="43"/>
  <c r="E32" i="43"/>
  <c r="D31" i="43"/>
  <c r="E31" i="43"/>
  <c r="D30" i="43"/>
  <c r="E30" i="43"/>
  <c r="D29" i="43"/>
  <c r="E29" i="43"/>
  <c r="D28" i="43"/>
  <c r="E28" i="43"/>
  <c r="D26" i="43"/>
  <c r="E26" i="43" s="1"/>
  <c r="D25" i="43"/>
  <c r="E25" i="43"/>
  <c r="D24" i="43"/>
  <c r="E24" i="43"/>
  <c r="D23" i="43"/>
  <c r="E23" i="43"/>
  <c r="D21" i="43"/>
  <c r="E21" i="43" s="1"/>
  <c r="D20" i="43"/>
  <c r="E20" i="43"/>
  <c r="D19" i="43"/>
  <c r="E19" i="43"/>
  <c r="D18" i="43"/>
  <c r="E18" i="43"/>
  <c r="D16" i="43"/>
  <c r="E16" i="43" s="1"/>
  <c r="D15" i="43"/>
  <c r="E15" i="43"/>
  <c r="D14" i="43"/>
  <c r="E14" i="43"/>
  <c r="D13" i="43"/>
  <c r="E13" i="43"/>
  <c r="D12" i="43"/>
  <c r="E12" i="43"/>
  <c r="D11" i="43"/>
  <c r="E11" i="43"/>
  <c r="D10" i="43"/>
  <c r="E10" i="43"/>
  <c r="B7" i="42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6" i="42"/>
  <c r="E16" i="42" s="1"/>
  <c r="D15" i="42"/>
  <c r="E15" i="42"/>
  <c r="D14" i="42"/>
  <c r="E14" i="42"/>
  <c r="D13" i="42"/>
  <c r="E13" i="42"/>
  <c r="D12" i="42"/>
  <c r="E12" i="42"/>
  <c r="D11" i="42"/>
  <c r="E11" i="42"/>
  <c r="D10" i="42"/>
  <c r="E10" i="42"/>
  <c r="B7" i="41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6" i="41"/>
  <c r="E16" i="41" s="1"/>
  <c r="D15" i="41"/>
  <c r="E15" i="41"/>
  <c r="D14" i="41"/>
  <c r="E14" i="41"/>
  <c r="D13" i="41"/>
  <c r="E13" i="41"/>
  <c r="D12" i="41"/>
  <c r="E12" i="41"/>
  <c r="D11" i="41"/>
  <c r="E11" i="41"/>
  <c r="D10" i="41"/>
  <c r="E10" i="41"/>
  <c r="F34" i="40"/>
  <c r="G35" i="40"/>
  <c r="F36" i="40"/>
  <c r="G36" i="40" s="1"/>
  <c r="F37" i="40"/>
  <c r="F38" i="40"/>
  <c r="G39" i="40"/>
  <c r="G40" i="40"/>
  <c r="Q40" i="40" s="1"/>
  <c r="G41" i="40"/>
  <c r="Q41" i="40" s="1"/>
  <c r="F11" i="40"/>
  <c r="G11" i="40"/>
  <c r="Q11" i="40" s="1"/>
  <c r="F12" i="40"/>
  <c r="G12" i="40"/>
  <c r="Q12" i="40"/>
  <c r="G13" i="40"/>
  <c r="Q13" i="40"/>
  <c r="G14" i="40"/>
  <c r="Q14" i="40" s="1"/>
  <c r="G15" i="40"/>
  <c r="H15" i="40" s="1"/>
  <c r="P15" i="40" s="1"/>
  <c r="F16" i="40"/>
  <c r="G16" i="40"/>
  <c r="Q16" i="40" s="1"/>
  <c r="G17" i="40"/>
  <c r="Q17" i="40" s="1"/>
  <c r="G18" i="40"/>
  <c r="Q18" i="40" s="1"/>
  <c r="F19" i="40"/>
  <c r="G24" i="40"/>
  <c r="F24" i="40"/>
  <c r="F25" i="40"/>
  <c r="G25" i="40"/>
  <c r="H25" i="40" s="1"/>
  <c r="F27" i="40"/>
  <c r="G27" i="40" s="1"/>
  <c r="Q27" i="40" s="1"/>
  <c r="F28" i="40"/>
  <c r="G28" i="40" s="1"/>
  <c r="H28" i="40" s="1"/>
  <c r="F29" i="40"/>
  <c r="F30" i="40"/>
  <c r="G30" i="40"/>
  <c r="H30" i="40" s="1"/>
  <c r="F31" i="40"/>
  <c r="G32" i="40" s="1"/>
  <c r="H32" i="40" s="1"/>
  <c r="G31" i="40"/>
  <c r="F32" i="40"/>
  <c r="F33" i="40"/>
  <c r="G33" i="40" s="1"/>
  <c r="H33" i="40" s="1"/>
  <c r="G34" i="40"/>
  <c r="H34" i="40" s="1"/>
  <c r="E28" i="11"/>
  <c r="P12" i="40"/>
  <c r="P20" i="40"/>
  <c r="P21" i="40"/>
  <c r="P25" i="40"/>
  <c r="P28" i="40"/>
  <c r="P29" i="40"/>
  <c r="P30" i="40"/>
  <c r="P31" i="40"/>
  <c r="P32" i="40"/>
  <c r="P33" i="40"/>
  <c r="P34" i="40"/>
  <c r="P37" i="40"/>
  <c r="P38" i="4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C8" i="33"/>
  <c r="D16" i="33"/>
  <c r="E16" i="33" s="1"/>
  <c r="C8" i="32"/>
  <c r="D16" i="32" s="1"/>
  <c r="E16" i="32" s="1"/>
  <c r="D26" i="16"/>
  <c r="D26" i="11"/>
  <c r="E26" i="11"/>
  <c r="D26" i="10"/>
  <c r="D21" i="12"/>
  <c r="E21" i="12"/>
  <c r="D26" i="14"/>
  <c r="D26" i="13"/>
  <c r="D26" i="12"/>
  <c r="D26" i="15"/>
  <c r="E26" i="15"/>
  <c r="D26" i="17"/>
  <c r="E26" i="17" s="1"/>
  <c r="D26" i="18"/>
  <c r="D26" i="19"/>
  <c r="D26" i="22"/>
  <c r="E26" i="22" s="1"/>
  <c r="H17" i="40"/>
  <c r="P17" i="40" s="1"/>
  <c r="D26" i="21"/>
  <c r="E26" i="21"/>
  <c r="D26" i="20"/>
  <c r="E26" i="20" s="1"/>
  <c r="E23" i="33"/>
  <c r="E11" i="29"/>
  <c r="E14" i="26"/>
  <c r="E30" i="19"/>
  <c r="E23" i="17"/>
  <c r="E31" i="10"/>
  <c r="E25" i="9"/>
  <c r="E32" i="8"/>
  <c r="D16" i="7"/>
  <c r="E16" i="7"/>
  <c r="C8" i="34"/>
  <c r="D16" i="34"/>
  <c r="E16" i="34" s="1"/>
  <c r="C8" i="31"/>
  <c r="D16" i="31"/>
  <c r="E16" i="31" s="1"/>
  <c r="C8" i="30"/>
  <c r="D16" i="30"/>
  <c r="E16" i="30" s="1"/>
  <c r="C8" i="29"/>
  <c r="D16" i="29" s="1"/>
  <c r="E16" i="29" s="1"/>
  <c r="C8" i="28"/>
  <c r="D16" i="28"/>
  <c r="E16" i="28"/>
  <c r="C8" i="27"/>
  <c r="D16" i="27"/>
  <c r="E16" i="27" s="1"/>
  <c r="C8" i="26"/>
  <c r="D16" i="26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/>
  <c r="E16" i="22" s="1"/>
  <c r="C8" i="21"/>
  <c r="D16" i="21"/>
  <c r="E16" i="21" s="1"/>
  <c r="C8" i="20"/>
  <c r="D16" i="20" s="1"/>
  <c r="E16" i="20" s="1"/>
  <c r="C8" i="19"/>
  <c r="D16" i="19"/>
  <c r="E16" i="19"/>
  <c r="C8" i="18"/>
  <c r="D16" i="18"/>
  <c r="E16" i="18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 s="1"/>
  <c r="D26" i="34"/>
  <c r="E26" i="34"/>
  <c r="D26" i="33"/>
  <c r="E26" i="33" s="1"/>
  <c r="D26" i="32"/>
  <c r="E26" i="32"/>
  <c r="D26" i="31"/>
  <c r="E26" i="31" s="1"/>
  <c r="D26" i="30"/>
  <c r="E26" i="30" s="1"/>
  <c r="D26" i="29"/>
  <c r="E26" i="29" s="1"/>
  <c r="D26" i="28"/>
  <c r="E26" i="28"/>
  <c r="D26" i="27"/>
  <c r="E26" i="27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E26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E26" i="18"/>
  <c r="D25" i="18"/>
  <c r="E25" i="18"/>
  <c r="D24" i="18"/>
  <c r="E24" i="18"/>
  <c r="D23" i="18"/>
  <c r="E23" i="18"/>
  <c r="D21" i="18"/>
  <c r="E21" i="18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E26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E26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H20" i="40"/>
  <c r="H13" i="40"/>
  <c r="P13" i="40" s="1"/>
  <c r="H12" i="40"/>
  <c r="H11" i="40"/>
  <c r="P11" i="40" s="1"/>
  <c r="H21" i="40"/>
  <c r="H18" i="40"/>
  <c r="P18" i="40" s="1"/>
  <c r="G19" i="40"/>
  <c r="Q19" i="40" s="1"/>
  <c r="H41" i="40" l="1"/>
  <c r="P41" i="40" s="1"/>
  <c r="H40" i="40"/>
  <c r="Q15" i="40"/>
  <c r="H16" i="40"/>
  <c r="P16" i="40" s="1"/>
  <c r="L12" i="40"/>
  <c r="L13" i="40" s="1"/>
  <c r="H14" i="40"/>
  <c r="P14" i="40" s="1"/>
  <c r="H36" i="40"/>
  <c r="P36" i="40" s="1"/>
  <c r="Q36" i="40"/>
  <c r="H35" i="40"/>
  <c r="P35" i="40" s="1"/>
  <c r="Q35" i="40"/>
  <c r="Q24" i="40"/>
  <c r="H19" i="40"/>
  <c r="P19" i="40" s="1"/>
  <c r="H39" i="40"/>
  <c r="P39" i="40" s="1"/>
  <c r="Q39" i="40"/>
  <c r="G38" i="40"/>
  <c r="L36" i="40"/>
  <c r="L37" i="40" s="1"/>
  <c r="H38" i="40"/>
  <c r="G37" i="40"/>
  <c r="H37" i="40" s="1"/>
  <c r="L30" i="40"/>
  <c r="L31" i="40" s="1"/>
  <c r="H31" i="40"/>
  <c r="G29" i="40"/>
  <c r="H29" i="40" s="1"/>
  <c r="H27" i="40"/>
  <c r="P27" i="40" s="1"/>
  <c r="G26" i="40"/>
  <c r="H24" i="40"/>
  <c r="P24" i="40" s="1"/>
  <c r="G23" i="40"/>
  <c r="H22" i="40"/>
  <c r="P22" i="40" s="1"/>
  <c r="H26" i="40" l="1"/>
  <c r="P26" i="40" s="1"/>
  <c r="Q26" i="40"/>
  <c r="L24" i="40"/>
  <c r="L25" i="40" s="1"/>
  <c r="H23" i="40"/>
  <c r="P23" i="40" s="1"/>
  <c r="Q23" i="40"/>
  <c r="L18" i="40"/>
  <c r="L19" i="40" s="1"/>
  <c r="P43" i="40" l="1"/>
  <c r="P44" i="40" s="1"/>
  <c r="Q43" i="40"/>
  <c r="Q44" i="40" s="1"/>
  <c r="Q46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<sst xmlns="http://schemas.openxmlformats.org/spreadsheetml/2006/main" count="726" uniqueCount="39">
  <si>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</si>
  <si>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</si>
  <si>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</si>
  <si>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</si>
  <si>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</si>
  <si>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</si>
  <si>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</si>
  <si>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</si>
  <si>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</si>
  <si>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</si>
  <si>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</si>
  <si>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</si>
  <si>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</si>
  <si>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</si>
  <si>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</si>
  <si>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</si>
  <si>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</si>
  <si>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</si>
  <si>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</si>
  <si>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</si>
  <si>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</si>
  <si>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</si>
  <si>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</si>
  <si>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</si>
  <si>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m3  --&gt;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</si>
  <si>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</si>
  <si>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</si>
  <si>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</si>
  <si>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</si>
  <si>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</si>
  <si>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</si>
  <si>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</si>
  <si>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</si>
  <si>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>Aporte  1 al 6 de Marzo</t>
  </si>
  <si>
    <t>Aporte  7 al 13 de Marzo</t>
  </si>
  <si>
    <t>Aporte  14 al 20 de Marzo</t>
  </si>
  <si>
    <t>Aporte  21 al 27 de Marzo</t>
  </si>
  <si>
    <t>Aporte  28 al 31 de Marzo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</si>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</sst>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3" fontId="1" fillId="3" borderId="13" xfId="0" applyNumberFormat="1" applyFont="1" applyFill="1" applyBorder="1" applyAlignment="1" applyProtection="1">
      <alignment horizontal="center" vertical="center"/>
    </xf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11" fillId="5" borderId="60" xfId="0" applyNumberFormat="1" applyFont="1" applyFill="1" applyBorder="1" applyAlignment="1">
      <alignment horizontal="center"/>
    </xf>
    <xf numFmtId="3" fontId="11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166" fontId="11" fillId="5" borderId="59" xfId="0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5" fontId="0" fillId="2" borderId="0" xfId="0" applyNumberFormat="1" applyFill="1"/>
    <xf numFmtId="1" fontId="0" fillId="2" borderId="0" xfId="0" applyNumberFormat="1" applyFill="1"/>
    <xf numFmtId="167" fontId="11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8" zoomScale="90" zoomScaleNormal="90" workbookViewId="0">
      <selection activeCell="L42" sqref="L42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.3632812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30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31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39" t="s">
        <v>12</v>
      </c>
      <c r="D8" s="139" t="s">
        <v>1</v>
      </c>
      <c r="E8" s="58" t="s">
        <v>8</v>
      </c>
      <c r="F8" s="139" t="s">
        <v>13</v>
      </c>
      <c r="G8" s="143" t="s">
        <v>14</v>
      </c>
      <c r="H8" s="144"/>
      <c r="I8" s="57"/>
      <c r="J8" s="57"/>
      <c r="K8" s="71" t="s">
        <v>29</v>
      </c>
      <c r="L8" s="77"/>
      <c r="M8" s="77"/>
      <c r="N8" s="77"/>
      <c r="O8" s="141" t="s">
        <v>27</v>
      </c>
      <c r="P8" s="139" t="s">
        <v>26</v>
      </c>
      <c r="Q8" s="141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40"/>
      <c r="D9" s="140"/>
      <c r="E9" s="97" t="s">
        <v>18</v>
      </c>
      <c r="F9" s="140"/>
      <c r="G9" s="145"/>
      <c r="H9" s="146"/>
      <c r="I9" s="57"/>
      <c r="J9" s="57"/>
      <c r="K9" s="57"/>
      <c r="L9" s="77"/>
      <c r="M9" s="77"/>
      <c r="N9" s="77"/>
      <c r="O9" s="142"/>
      <c r="P9" s="140"/>
      <c r="Q9" s="142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44620</v>
      </c>
      <c r="E10" s="95">
        <v>0.33333333333333331</v>
      </c>
      <c r="F10" s="96">
        <v>1278027</v>
      </c>
      <c r="G10" s="82" t="s">
        <v>17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58" t="s">
        <v>17</v>
      </c>
      <c r="Q10" s="92" t="s">
        <v>17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44621</v>
      </c>
      <c r="E11" s="72">
        <v>0.33333333333333331</v>
      </c>
      <c r="F11" s="61">
        <f>'Día 1'!C16</f>
        <v>1280841</v>
      </c>
      <c r="G11" s="61">
        <f>F11-F10</f>
        <v>2814</v>
      </c>
      <c r="H11" s="62">
        <f>G11*1000/24/60/60</f>
        <v>32.569444444444443</v>
      </c>
      <c r="I11" s="136"/>
      <c r="J11" s="137"/>
      <c r="K11" s="149" t="s">
        <v>33</v>
      </c>
      <c r="L11" s="150"/>
      <c r="M11" s="151"/>
      <c r="O11" s="61">
        <v>30</v>
      </c>
      <c r="P11" s="61">
        <f>O11*60*60*24/1000</f>
        <v>2592</v>
      </c>
      <c r="Q11" s="61">
        <f>G11</f>
        <v>2814</v>
      </c>
      <c r="R11" s="76"/>
      <c r="S11" s="57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44622</v>
      </c>
      <c r="E12" s="72">
        <v>0.33333333333333331</v>
      </c>
      <c r="F12" s="61">
        <f>'Día 2'!C16</f>
        <v>1283793</v>
      </c>
      <c r="G12" s="61">
        <f>F12-F11</f>
        <v>2952</v>
      </c>
      <c r="H12" s="62">
        <f>G12*1000/24/60/60</f>
        <v>34.166666666666664</v>
      </c>
      <c r="I12" s="136"/>
      <c r="J12" s="137"/>
      <c r="K12" s="73"/>
      <c r="L12" s="81">
        <f>SUM(G11:G16)</f>
        <v>16271</v>
      </c>
      <c r="M12" s="83" t="s">
        <v>17</v>
      </c>
      <c r="N12" s="80"/>
      <c r="O12" s="61">
        <v>30</v>
      </c>
      <c r="P12" s="61">
        <f t="shared" ref="P12:P41" si="0">O12*60*60*24/1000</f>
        <v>2592</v>
      </c>
      <c r="Q12" s="61">
        <f>G12</f>
        <v>2952</v>
      </c>
      <c r="R12" s="76"/>
      <c r="S12" s="57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44623</v>
      </c>
      <c r="E13" s="72">
        <v>0.33333333333333331</v>
      </c>
      <c r="F13" s="61">
        <f>'Día 3'!C16</f>
        <v>1286345</v>
      </c>
      <c r="G13" s="61">
        <f t="shared" ref="G13:G38" si="1">F13-F12</f>
        <v>2552</v>
      </c>
      <c r="H13" s="62">
        <f t="shared" ref="H13:H38" si="2">G13*1000/24/60/60</f>
        <v>29.537037037037035</v>
      </c>
      <c r="I13" s="136"/>
      <c r="J13" s="137"/>
      <c r="K13" s="73"/>
      <c r="L13" s="86">
        <f>L12*1000/6/24/60/60</f>
        <v>31.386959876543209</v>
      </c>
      <c r="M13" s="86" t="s">
        <v>11</v>
      </c>
      <c r="N13" s="80"/>
      <c r="O13" s="61">
        <v>30</v>
      </c>
      <c r="P13" s="61">
        <f t="shared" si="0"/>
        <v>2592</v>
      </c>
      <c r="Q13" s="61">
        <f t="shared" ref="Q13:Q41" si="3">G13</f>
        <v>2552</v>
      </c>
      <c r="R13" s="76"/>
      <c r="S13" s="57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44624</v>
      </c>
      <c r="E14" s="72">
        <v>0.33333333333333331</v>
      </c>
      <c r="F14" s="61">
        <f>'Día 4'!C16</f>
        <v>1289201</v>
      </c>
      <c r="G14" s="61">
        <f t="shared" si="1"/>
        <v>2856</v>
      </c>
      <c r="H14" s="62">
        <f t="shared" si="2"/>
        <v>33.055555555555557</v>
      </c>
      <c r="I14" s="136"/>
      <c r="J14" s="137"/>
      <c r="K14" s="75"/>
      <c r="L14" s="84"/>
      <c r="M14" s="85"/>
      <c r="N14" s="80"/>
      <c r="O14" s="61">
        <v>30</v>
      </c>
      <c r="P14" s="61">
        <f t="shared" si="0"/>
        <v>2592</v>
      </c>
      <c r="Q14" s="61">
        <f t="shared" si="3"/>
        <v>2856</v>
      </c>
      <c r="R14" s="76"/>
      <c r="S14" s="57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44625</v>
      </c>
      <c r="E15" s="72">
        <v>0.33333333333333331</v>
      </c>
      <c r="F15" s="61">
        <f>'Día 5'!C16</f>
        <v>1291850</v>
      </c>
      <c r="G15" s="61">
        <f t="shared" si="1"/>
        <v>2649</v>
      </c>
      <c r="H15" s="62">
        <f t="shared" si="2"/>
        <v>30.659722222222221</v>
      </c>
      <c r="I15" s="136"/>
      <c r="J15" s="137"/>
      <c r="K15" s="57"/>
      <c r="L15" s="81"/>
      <c r="M15" s="79"/>
      <c r="N15" s="80"/>
      <c r="O15" s="61">
        <v>30</v>
      </c>
      <c r="P15" s="61">
        <f t="shared" si="0"/>
        <v>2592</v>
      </c>
      <c r="Q15" s="61">
        <f t="shared" si="3"/>
        <v>2649</v>
      </c>
      <c r="R15" s="76"/>
      <c r="S15" s="57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44626</v>
      </c>
      <c r="E16" s="72">
        <v>0.33333333333333331</v>
      </c>
      <c r="F16" s="61">
        <f>'DÍa 6'!C16</f>
        <v>1294298</v>
      </c>
      <c r="G16" s="61">
        <f t="shared" si="1"/>
        <v>2448</v>
      </c>
      <c r="H16" s="62">
        <f t="shared" si="2"/>
        <v>28.333333333333332</v>
      </c>
      <c r="I16" s="136"/>
      <c r="J16" s="137"/>
      <c r="K16" s="57"/>
      <c r="L16" s="81"/>
      <c r="M16" s="79"/>
      <c r="N16" s="80"/>
      <c r="O16" s="61">
        <v>30</v>
      </c>
      <c r="P16" s="61">
        <f t="shared" si="0"/>
        <v>2592</v>
      </c>
      <c r="Q16" s="61">
        <f t="shared" si="3"/>
        <v>2448</v>
      </c>
      <c r="R16" s="76"/>
      <c r="S16" s="57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44627</v>
      </c>
      <c r="E17" s="72">
        <v>0.33333333333333331</v>
      </c>
      <c r="F17" s="61">
        <f>'Día 7'!C16</f>
        <v>1296885</v>
      </c>
      <c r="G17" s="61">
        <f t="shared" si="1"/>
        <v>2587</v>
      </c>
      <c r="H17" s="62">
        <f t="shared" si="2"/>
        <v>29.94212962962963</v>
      </c>
      <c r="I17" s="136"/>
      <c r="J17" s="137"/>
      <c r="K17" s="149" t="s">
        <v>34</v>
      </c>
      <c r="L17" s="150"/>
      <c r="M17" s="151"/>
      <c r="N17" s="80"/>
      <c r="O17" s="61">
        <v>30</v>
      </c>
      <c r="P17" s="61">
        <f t="shared" si="0"/>
        <v>2592</v>
      </c>
      <c r="Q17" s="61">
        <f t="shared" si="3"/>
        <v>2587</v>
      </c>
      <c r="R17" s="76"/>
      <c r="S17" s="57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44628</v>
      </c>
      <c r="E18" s="72">
        <v>0.33333333333333331</v>
      </c>
      <c r="F18" s="61">
        <f>'Día 8'!C16</f>
        <v>1299741</v>
      </c>
      <c r="G18" s="61">
        <f t="shared" si="1"/>
        <v>2856</v>
      </c>
      <c r="H18" s="62">
        <f t="shared" si="2"/>
        <v>33.055555555555557</v>
      </c>
      <c r="I18" s="136"/>
      <c r="J18" s="137"/>
      <c r="K18" s="73"/>
      <c r="L18" s="81">
        <f>SUM(G17:G23)</f>
        <v>18344</v>
      </c>
      <c r="M18" s="83" t="s">
        <v>17</v>
      </c>
      <c r="N18" s="80"/>
      <c r="O18" s="61">
        <v>30</v>
      </c>
      <c r="P18" s="61">
        <f t="shared" si="0"/>
        <v>2592</v>
      </c>
      <c r="Q18" s="61">
        <f t="shared" si="3"/>
        <v>2856</v>
      </c>
      <c r="R18" s="76"/>
      <c r="S18" s="57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44629</v>
      </c>
      <c r="E19" s="72">
        <v>0.33333333333333331</v>
      </c>
      <c r="F19" s="61">
        <f>'Día 9'!C16</f>
        <v>1302379</v>
      </c>
      <c r="G19" s="61">
        <f t="shared" si="1"/>
        <v>2638</v>
      </c>
      <c r="H19" s="62">
        <f t="shared" si="2"/>
        <v>30.532407407407408</v>
      </c>
      <c r="I19" s="136"/>
      <c r="J19" s="137"/>
      <c r="K19" s="73"/>
      <c r="L19" s="86">
        <f>L18*1000/7/24/60/60</f>
        <v>30.330687830687832</v>
      </c>
      <c r="M19" s="86" t="s">
        <v>11</v>
      </c>
      <c r="N19" s="80"/>
      <c r="O19" s="61">
        <v>30</v>
      </c>
      <c r="P19" s="61">
        <f t="shared" si="0"/>
        <v>2592</v>
      </c>
      <c r="Q19" s="61">
        <f t="shared" si="3"/>
        <v>2638</v>
      </c>
      <c r="R19" s="76"/>
      <c r="S19" s="57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44630</v>
      </c>
      <c r="E20" s="72">
        <v>0.33333333333333331</v>
      </c>
      <c r="F20" s="61">
        <f>'Día 10'!C16</f>
        <v>1304898</v>
      </c>
      <c r="G20" s="61">
        <f t="shared" si="1"/>
        <v>2519</v>
      </c>
      <c r="H20" s="62">
        <f t="shared" si="2"/>
        <v>29.155092592592592</v>
      </c>
      <c r="I20" s="136"/>
      <c r="J20" s="137"/>
      <c r="K20" s="75"/>
      <c r="L20" s="84"/>
      <c r="M20" s="85"/>
      <c r="N20" s="80"/>
      <c r="O20" s="61">
        <v>30</v>
      </c>
      <c r="P20" s="61">
        <f t="shared" si="0"/>
        <v>2592</v>
      </c>
      <c r="Q20" s="61">
        <f t="shared" si="3"/>
        <v>2519</v>
      </c>
      <c r="R20" s="76"/>
      <c r="S20" s="57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44631</v>
      </c>
      <c r="E21" s="72">
        <v>0.33333333333333331</v>
      </c>
      <c r="F21" s="61">
        <f>'Día 11'!C16</f>
        <v>1307558</v>
      </c>
      <c r="G21" s="61">
        <f t="shared" si="1"/>
        <v>2660</v>
      </c>
      <c r="H21" s="62">
        <f t="shared" si="2"/>
        <v>30.787037037037035</v>
      </c>
      <c r="I21" s="136"/>
      <c r="J21" s="137"/>
      <c r="K21" s="57"/>
      <c r="L21" s="78"/>
      <c r="M21" s="79"/>
      <c r="N21" s="80"/>
      <c r="O21" s="61">
        <v>30</v>
      </c>
      <c r="P21" s="61">
        <f t="shared" si="0"/>
        <v>2592</v>
      </c>
      <c r="Q21" s="61">
        <f t="shared" si="3"/>
        <v>2660</v>
      </c>
      <c r="R21" s="76"/>
      <c r="S21" s="57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44632</v>
      </c>
      <c r="E22" s="72">
        <v>0.33333333333333331</v>
      </c>
      <c r="F22" s="61">
        <f>'Día 12'!C16</f>
        <v>1310101</v>
      </c>
      <c r="G22" s="61">
        <f t="shared" si="1"/>
        <v>2543</v>
      </c>
      <c r="H22" s="62">
        <f t="shared" si="2"/>
        <v>29.43287037037037</v>
      </c>
      <c r="I22" s="136"/>
      <c r="J22" s="137"/>
      <c r="K22" s="57"/>
      <c r="L22" s="78"/>
      <c r="M22" s="79"/>
      <c r="N22" s="80"/>
      <c r="O22" s="61">
        <v>30</v>
      </c>
      <c r="P22" s="61">
        <f t="shared" si="0"/>
        <v>2592</v>
      </c>
      <c r="Q22" s="61">
        <f t="shared" si="3"/>
        <v>2543</v>
      </c>
      <c r="R22" s="76"/>
      <c r="S22" s="57"/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44633</v>
      </c>
      <c r="E23" s="72">
        <v>0.33333333333333331</v>
      </c>
      <c r="F23" s="61">
        <f>'Día 13'!C16</f>
        <v>1312642</v>
      </c>
      <c r="G23" s="61">
        <f t="shared" si="1"/>
        <v>2541</v>
      </c>
      <c r="H23" s="62">
        <f t="shared" si="2"/>
        <v>29.409722222222221</v>
      </c>
      <c r="I23" s="136"/>
      <c r="J23" s="137"/>
      <c r="K23" s="149" t="s">
        <v>35</v>
      </c>
      <c r="L23" s="150"/>
      <c r="M23" s="151"/>
      <c r="N23" s="80"/>
      <c r="O23" s="61">
        <v>30</v>
      </c>
      <c r="P23" s="61">
        <f t="shared" si="0"/>
        <v>2592</v>
      </c>
      <c r="Q23" s="61">
        <f t="shared" si="3"/>
        <v>2541</v>
      </c>
      <c r="R23" s="76"/>
      <c r="S23" s="57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44634</v>
      </c>
      <c r="E24" s="72">
        <v>0.33333333333333331</v>
      </c>
      <c r="F24" s="61">
        <f>'Día 14'!C16</f>
        <v>1315235</v>
      </c>
      <c r="G24" s="61">
        <f t="shared" si="1"/>
        <v>2593</v>
      </c>
      <c r="H24" s="62">
        <f t="shared" si="2"/>
        <v>30.011574074074076</v>
      </c>
      <c r="I24" s="136"/>
      <c r="J24" s="137"/>
      <c r="K24" s="73"/>
      <c r="L24" s="81">
        <f>SUM(G24:G30)</f>
        <v>18197</v>
      </c>
      <c r="M24" s="83" t="s">
        <v>17</v>
      </c>
      <c r="N24" s="80"/>
      <c r="O24" s="61">
        <v>30</v>
      </c>
      <c r="P24" s="61">
        <f t="shared" si="0"/>
        <v>2592</v>
      </c>
      <c r="Q24" s="61">
        <f t="shared" si="3"/>
        <v>2593</v>
      </c>
      <c r="R24" s="76"/>
      <c r="S24" s="57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44635</v>
      </c>
      <c r="E25" s="72">
        <v>0.33333333333333331</v>
      </c>
      <c r="F25" s="61">
        <f>'Día 15'!C16</f>
        <v>1317850</v>
      </c>
      <c r="G25" s="61">
        <f t="shared" si="1"/>
        <v>2615</v>
      </c>
      <c r="H25" s="62">
        <f t="shared" si="2"/>
        <v>30.266203703703702</v>
      </c>
      <c r="I25" s="136"/>
      <c r="J25" s="137"/>
      <c r="K25" s="73"/>
      <c r="L25" s="86">
        <f>L24*1000/7/24/60/60</f>
        <v>30.087632275132275</v>
      </c>
      <c r="M25" s="86" t="s">
        <v>11</v>
      </c>
      <c r="N25" s="80"/>
      <c r="O25" s="61">
        <v>30</v>
      </c>
      <c r="P25" s="61">
        <f t="shared" si="0"/>
        <v>2592</v>
      </c>
      <c r="Q25" s="61">
        <f t="shared" si="3"/>
        <v>2615</v>
      </c>
      <c r="R25" s="76"/>
      <c r="S25" s="57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44636</v>
      </c>
      <c r="E26" s="72">
        <v>0.33333333333333331</v>
      </c>
      <c r="F26" s="61">
        <f>'Día 16'!C16</f>
        <v>1320436</v>
      </c>
      <c r="G26" s="61">
        <f t="shared" si="1"/>
        <v>2586</v>
      </c>
      <c r="H26" s="62">
        <f t="shared" si="2"/>
        <v>29.930555555555554</v>
      </c>
      <c r="I26" s="136"/>
      <c r="J26" s="137"/>
      <c r="K26" s="75"/>
      <c r="L26" s="84"/>
      <c r="M26" s="85"/>
      <c r="N26" s="80"/>
      <c r="O26" s="61">
        <v>30</v>
      </c>
      <c r="P26" s="61">
        <f t="shared" si="0"/>
        <v>2592</v>
      </c>
      <c r="Q26" s="61">
        <f t="shared" si="3"/>
        <v>2586</v>
      </c>
      <c r="R26" s="76"/>
      <c r="S26" s="57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44637</v>
      </c>
      <c r="E27" s="72">
        <v>0.33333333333333331</v>
      </c>
      <c r="F27" s="61">
        <f>'Día 17'!C16</f>
        <v>1323031</v>
      </c>
      <c r="G27" s="61">
        <f t="shared" si="1"/>
        <v>2595</v>
      </c>
      <c r="H27" s="62">
        <f t="shared" si="2"/>
        <v>30.034722222222221</v>
      </c>
      <c r="I27" s="136"/>
      <c r="J27" s="137"/>
      <c r="K27" s="57"/>
      <c r="L27" s="78"/>
      <c r="M27" s="79"/>
      <c r="N27" s="80"/>
      <c r="O27" s="61">
        <v>30</v>
      </c>
      <c r="P27" s="61">
        <f t="shared" si="0"/>
        <v>2592</v>
      </c>
      <c r="Q27" s="61">
        <f t="shared" si="3"/>
        <v>2595</v>
      </c>
      <c r="R27" s="76"/>
      <c r="S27" s="57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44638</v>
      </c>
      <c r="E28" s="72">
        <v>0.33333333333333331</v>
      </c>
      <c r="F28" s="61">
        <f>'Día 18'!C16</f>
        <v>1325630</v>
      </c>
      <c r="G28" s="61">
        <f t="shared" si="1"/>
        <v>2599</v>
      </c>
      <c r="H28" s="62">
        <f t="shared" si="2"/>
        <v>30.081018518518519</v>
      </c>
      <c r="I28" s="136"/>
      <c r="J28" s="137"/>
      <c r="K28" s="57"/>
      <c r="L28" s="78"/>
      <c r="M28" s="79"/>
      <c r="N28" s="80"/>
      <c r="O28" s="61">
        <v>30</v>
      </c>
      <c r="P28" s="61">
        <f t="shared" si="0"/>
        <v>2592</v>
      </c>
      <c r="Q28" s="61">
        <f t="shared" si="3"/>
        <v>2599</v>
      </c>
      <c r="R28" s="76"/>
      <c r="S28" s="57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44639</v>
      </c>
      <c r="E29" s="72">
        <v>0.33333333333333331</v>
      </c>
      <c r="F29" s="61">
        <f>'Día 19'!C16</f>
        <v>1328249</v>
      </c>
      <c r="G29" s="61">
        <f t="shared" si="1"/>
        <v>2619</v>
      </c>
      <c r="H29" s="62">
        <f t="shared" si="2"/>
        <v>30.3125</v>
      </c>
      <c r="I29" s="136"/>
      <c r="J29" s="137"/>
      <c r="K29" s="149" t="s">
        <v>36</v>
      </c>
      <c r="L29" s="150"/>
      <c r="M29" s="151"/>
      <c r="N29" s="80"/>
      <c r="O29" s="61">
        <v>30</v>
      </c>
      <c r="P29" s="61">
        <f t="shared" si="0"/>
        <v>2592</v>
      </c>
      <c r="Q29" s="61">
        <f t="shared" si="3"/>
        <v>2619</v>
      </c>
      <c r="R29" s="76"/>
      <c r="S29" s="57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44640</v>
      </c>
      <c r="E30" s="72">
        <v>0.33333333333333331</v>
      </c>
      <c r="F30" s="61">
        <f>'Día 20'!C16</f>
        <v>1330839</v>
      </c>
      <c r="G30" s="61">
        <f t="shared" si="1"/>
        <v>2590</v>
      </c>
      <c r="H30" s="62">
        <f t="shared" si="2"/>
        <v>29.976851851851851</v>
      </c>
      <c r="I30" s="136"/>
      <c r="J30" s="137"/>
      <c r="K30" s="73"/>
      <c r="L30" s="81">
        <f>SUM(G31:G37)</f>
        <v>13363</v>
      </c>
      <c r="M30" s="83" t="s">
        <v>17</v>
      </c>
      <c r="N30" s="80"/>
      <c r="O30" s="61">
        <v>30</v>
      </c>
      <c r="P30" s="61">
        <f t="shared" si="0"/>
        <v>2592</v>
      </c>
      <c r="Q30" s="61">
        <f t="shared" si="3"/>
        <v>2590</v>
      </c>
      <c r="R30" s="76"/>
      <c r="S30" s="57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44641</v>
      </c>
      <c r="E31" s="72">
        <v>0.33333333333333331</v>
      </c>
      <c r="F31" s="61">
        <f>'Día 21'!C16</f>
        <v>1333422</v>
      </c>
      <c r="G31" s="61">
        <f t="shared" si="1"/>
        <v>2583</v>
      </c>
      <c r="H31" s="62">
        <f t="shared" si="2"/>
        <v>29.895833333333332</v>
      </c>
      <c r="I31" s="136"/>
      <c r="J31" s="137"/>
      <c r="K31" s="73"/>
      <c r="L31" s="86">
        <f>L30*1000/7/24/60/60</f>
        <v>22.094907407407408</v>
      </c>
      <c r="M31" s="86" t="s">
        <v>11</v>
      </c>
      <c r="N31" s="80"/>
      <c r="O31" s="61">
        <v>30</v>
      </c>
      <c r="P31" s="61">
        <f t="shared" si="0"/>
        <v>2592</v>
      </c>
      <c r="Q31" s="61">
        <f t="shared" si="3"/>
        <v>2583</v>
      </c>
      <c r="R31" s="76"/>
      <c r="S31" s="57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44642</v>
      </c>
      <c r="E32" s="72">
        <v>0.33333333333333331</v>
      </c>
      <c r="F32" s="61">
        <f>'Día 22'!C16</f>
        <v>1335603</v>
      </c>
      <c r="G32" s="61">
        <f t="shared" si="1"/>
        <v>2181</v>
      </c>
      <c r="H32" s="62">
        <f t="shared" si="2"/>
        <v>25.243055555555554</v>
      </c>
      <c r="I32" s="136"/>
      <c r="J32" s="137"/>
      <c r="K32" s="75"/>
      <c r="L32" s="84"/>
      <c r="M32" s="85"/>
      <c r="N32" s="80"/>
      <c r="O32" s="61">
        <v>30</v>
      </c>
      <c r="P32" s="61">
        <f t="shared" si="0"/>
        <v>2592</v>
      </c>
      <c r="Q32" s="61">
        <f t="shared" si="3"/>
        <v>2181</v>
      </c>
      <c r="R32" s="76"/>
      <c r="S32" s="57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44643</v>
      </c>
      <c r="E33" s="72">
        <v>0.33333333333333331</v>
      </c>
      <c r="F33" s="61">
        <f>'Día 23'!C16</f>
        <v>1337947</v>
      </c>
      <c r="G33" s="61">
        <f t="shared" si="1"/>
        <v>2344</v>
      </c>
      <c r="H33" s="62">
        <f t="shared" si="2"/>
        <v>27.12962962962963</v>
      </c>
      <c r="I33" s="136"/>
      <c r="J33" s="137"/>
      <c r="K33" s="57"/>
      <c r="L33" s="78"/>
      <c r="M33" s="79"/>
      <c r="N33" s="80"/>
      <c r="O33" s="61">
        <v>30</v>
      </c>
      <c r="P33" s="61">
        <f t="shared" si="0"/>
        <v>2592</v>
      </c>
      <c r="Q33" s="61">
        <f t="shared" si="3"/>
        <v>2344</v>
      </c>
      <c r="R33" s="76"/>
      <c r="S33" s="57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44644</v>
      </c>
      <c r="E34" s="72">
        <v>0.33333333333333331</v>
      </c>
      <c r="F34" s="61">
        <f>'Día 24'!C16</f>
        <v>1339788</v>
      </c>
      <c r="G34" s="61">
        <f t="shared" si="1"/>
        <v>1841</v>
      </c>
      <c r="H34" s="62">
        <f t="shared" si="2"/>
        <v>21.30787037037037</v>
      </c>
      <c r="I34" s="136"/>
      <c r="J34" s="137"/>
      <c r="K34" s="57"/>
      <c r="L34" s="78"/>
      <c r="M34" s="79"/>
      <c r="N34" s="80"/>
      <c r="O34" s="61">
        <v>30</v>
      </c>
      <c r="P34" s="61">
        <f t="shared" si="0"/>
        <v>2592</v>
      </c>
      <c r="Q34" s="61">
        <f t="shared" si="3"/>
        <v>1841</v>
      </c>
      <c r="R34" s="76"/>
      <c r="S34" s="57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44645</v>
      </c>
      <c r="E35" s="72">
        <v>0.33333333333333331</v>
      </c>
      <c r="F35" s="61">
        <f>'Día 25'!C16</f>
        <v>1341300</v>
      </c>
      <c r="G35" s="61">
        <f t="shared" si="1"/>
        <v>1512</v>
      </c>
      <c r="H35" s="62">
        <f t="shared" si="2"/>
        <v>17.5</v>
      </c>
      <c r="I35" s="136"/>
      <c r="J35" s="137"/>
      <c r="K35" s="149" t="s">
        <v>37</v>
      </c>
      <c r="L35" s="150"/>
      <c r="M35" s="151"/>
      <c r="N35" s="80"/>
      <c r="O35" s="61">
        <v>30</v>
      </c>
      <c r="P35" s="61">
        <f t="shared" si="0"/>
        <v>2592</v>
      </c>
      <c r="Q35" s="61">
        <f t="shared" si="3"/>
        <v>1512</v>
      </c>
      <c r="R35" s="76"/>
      <c r="S35" s="57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44646</v>
      </c>
      <c r="E36" s="72">
        <v>0.33333333333333331</v>
      </c>
      <c r="F36" s="61">
        <f>'Día 26'!C16</f>
        <v>1342763</v>
      </c>
      <c r="G36" s="61">
        <f t="shared" si="1"/>
        <v>1463</v>
      </c>
      <c r="H36" s="62">
        <f t="shared" si="2"/>
        <v>16.93287037037037</v>
      </c>
      <c r="I36" s="136"/>
      <c r="J36" s="137"/>
      <c r="K36" s="73"/>
      <c r="L36" s="81">
        <f>SUM(G38:G41)</f>
        <v>15960</v>
      </c>
      <c r="M36" s="83" t="s">
        <v>17</v>
      </c>
      <c r="N36" s="80"/>
      <c r="O36" s="61">
        <v>30</v>
      </c>
      <c r="P36" s="61">
        <f t="shared" si="0"/>
        <v>2592</v>
      </c>
      <c r="Q36" s="61">
        <f t="shared" si="3"/>
        <v>1463</v>
      </c>
      <c r="R36" s="76"/>
      <c r="S36" s="57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44647</v>
      </c>
      <c r="E37" s="72">
        <v>0.33333333333333331</v>
      </c>
      <c r="F37" s="61">
        <f>'Día 27'!C16</f>
        <v>1344202</v>
      </c>
      <c r="G37" s="61">
        <f t="shared" si="1"/>
        <v>1439</v>
      </c>
      <c r="H37" s="62">
        <f t="shared" si="2"/>
        <v>16.655092592592592</v>
      </c>
      <c r="I37" s="136"/>
      <c r="J37" s="137"/>
      <c r="K37" s="73"/>
      <c r="L37" s="86">
        <f>L36*1000/4/24/60/60</f>
        <v>46.180555555555557</v>
      </c>
      <c r="M37" s="86" t="s">
        <v>11</v>
      </c>
      <c r="N37" s="80"/>
      <c r="O37" s="61">
        <v>30</v>
      </c>
      <c r="P37" s="61">
        <f t="shared" si="0"/>
        <v>2592</v>
      </c>
      <c r="Q37" s="61">
        <f t="shared" si="3"/>
        <v>1439</v>
      </c>
      <c r="R37" s="76"/>
      <c r="S37" s="5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44648</v>
      </c>
      <c r="E38" s="72">
        <v>0.33333333333333331</v>
      </c>
      <c r="F38" s="61">
        <f>'Día 28'!C16</f>
        <v>1345581</v>
      </c>
      <c r="G38" s="61">
        <f t="shared" si="1"/>
        <v>1379</v>
      </c>
      <c r="H38" s="62">
        <f t="shared" si="2"/>
        <v>15.960648148148149</v>
      </c>
      <c r="I38" s="136"/>
      <c r="J38" s="137"/>
      <c r="K38" s="75"/>
      <c r="L38" s="84"/>
      <c r="M38" s="85"/>
      <c r="N38" s="80"/>
      <c r="O38" s="61">
        <v>30</v>
      </c>
      <c r="P38" s="61">
        <f t="shared" si="0"/>
        <v>2592</v>
      </c>
      <c r="Q38" s="61">
        <f t="shared" si="3"/>
        <v>1379</v>
      </c>
      <c r="R38" s="76"/>
      <c r="S38" s="5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44649</v>
      </c>
      <c r="E39" s="72">
        <v>0.33333333333333331</v>
      </c>
      <c r="F39" s="61">
        <f>'Día 29'!C16</f>
        <v>1353454</v>
      </c>
      <c r="G39" s="61">
        <f t="shared" ref="G39:G41" si="4">F39-F38</f>
        <v>7873</v>
      </c>
      <c r="H39" s="62">
        <f t="shared" ref="H39:H41" si="5">G39*1000/24/60/60</f>
        <v>91.12268518518519</v>
      </c>
      <c r="I39" s="136"/>
      <c r="J39" s="137"/>
      <c r="K39" s="76"/>
      <c r="L39" s="78"/>
      <c r="M39" s="79"/>
      <c r="N39" s="80"/>
      <c r="O39" s="61">
        <v>30</v>
      </c>
      <c r="P39" s="61">
        <f t="shared" si="0"/>
        <v>2592</v>
      </c>
      <c r="Q39" s="61">
        <f t="shared" si="3"/>
        <v>7873</v>
      </c>
      <c r="R39" s="76"/>
      <c r="S39" s="5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44650</v>
      </c>
      <c r="E40" s="72">
        <v>0.33333333333333331</v>
      </c>
      <c r="F40" s="61">
        <f>'Día 30'!C16</f>
        <v>1357520</v>
      </c>
      <c r="G40" s="61">
        <f t="shared" si="4"/>
        <v>4066</v>
      </c>
      <c r="H40" s="62">
        <f t="shared" si="5"/>
        <v>47.060185185185183</v>
      </c>
      <c r="I40" s="136"/>
      <c r="J40" s="137"/>
      <c r="K40" s="76"/>
      <c r="L40" s="78"/>
      <c r="M40" s="79"/>
      <c r="N40" s="80"/>
      <c r="O40" s="61">
        <v>30</v>
      </c>
      <c r="P40" s="61">
        <f t="shared" si="0"/>
        <v>2592</v>
      </c>
      <c r="Q40" s="61">
        <f t="shared" si="3"/>
        <v>4066</v>
      </c>
      <c r="R40" s="76"/>
      <c r="S40" s="57"/>
      <c r="T40" s="57"/>
      <c r="U40" s="57"/>
      <c r="V40" s="57"/>
      <c r="W40" s="57"/>
    </row>
    <row r="41" spans="1:23" x14ac:dyDescent="0.35">
      <c r="A41" s="57"/>
      <c r="B41" s="57"/>
      <c r="C41" s="59">
        <v>31</v>
      </c>
      <c r="D41" s="60">
        <v>44651</v>
      </c>
      <c r="E41" s="72">
        <v>0.33333333333333331</v>
      </c>
      <c r="F41" s="61">
        <f>'Día 31'!C16</f>
        <v>1360162</v>
      </c>
      <c r="G41" s="61">
        <f t="shared" si="4"/>
        <v>2642</v>
      </c>
      <c r="H41" s="62">
        <f t="shared" si="5"/>
        <v>30.578703703703702</v>
      </c>
      <c r="I41" s="136"/>
      <c r="J41" s="137"/>
      <c r="K41" s="76"/>
      <c r="L41" s="78"/>
      <c r="M41" s="79"/>
      <c r="N41" s="80"/>
      <c r="O41" s="61">
        <v>30</v>
      </c>
      <c r="P41" s="61">
        <f t="shared" si="0"/>
        <v>2592</v>
      </c>
      <c r="Q41" s="61">
        <f t="shared" si="3"/>
        <v>2642</v>
      </c>
      <c r="R41" s="76"/>
      <c r="S41" s="57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38">
        <f>(AVERAGE(G11:G41)-2592)/2592</f>
        <v>2.2189864595778569E-2</v>
      </c>
      <c r="H42" s="138">
        <f>(AVERAGE(H11:H41)-30)/30</f>
        <v>2.218986459577851E-2</v>
      </c>
      <c r="I42" s="137"/>
      <c r="J42" s="137"/>
      <c r="K42" s="57"/>
      <c r="L42" s="76"/>
      <c r="M42" s="76"/>
      <c r="N42" s="76"/>
      <c r="O42" s="76"/>
      <c r="P42" s="76"/>
      <c r="Q42" s="76"/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137"/>
      <c r="J43" s="137"/>
      <c r="K43" s="57"/>
      <c r="L43" s="76"/>
      <c r="M43" s="76"/>
      <c r="N43" s="147" t="s">
        <v>32</v>
      </c>
      <c r="O43" s="90" t="s">
        <v>24</v>
      </c>
      <c r="P43" s="89">
        <f>SUM(P11:P41)</f>
        <v>80352</v>
      </c>
      <c r="Q43" s="108">
        <f>SUM(Q11:Q41)</f>
        <v>82135</v>
      </c>
      <c r="R43" s="76"/>
      <c r="S43" s="57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(F41-F10)*1000/31/24/60/60</f>
        <v>30.665695937873355</v>
      </c>
      <c r="H44" s="70" t="s">
        <v>15</v>
      </c>
      <c r="I44" s="137"/>
      <c r="J44" s="137"/>
      <c r="K44" s="57"/>
      <c r="L44" s="76"/>
      <c r="M44" s="74"/>
      <c r="N44" s="148"/>
      <c r="O44" s="91" t="s">
        <v>25</v>
      </c>
      <c r="P44" s="107">
        <f>P43*1000/31/24/60/60</f>
        <v>30</v>
      </c>
      <c r="Q44" s="133">
        <f>Q43*1000/31/24/60/60</f>
        <v>30.665695937873355</v>
      </c>
      <c r="R44" s="74" t="s">
        <v>28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34">
        <f>SUM(G11:G41)</f>
        <v>82135</v>
      </c>
      <c r="H45" s="135" t="s">
        <v>38</v>
      </c>
      <c r="I45" s="137"/>
      <c r="J45" s="137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137"/>
      <c r="J46" s="137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1783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137"/>
      <c r="J47" s="137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1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44629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1300743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1302379</v>
      </c>
      <c r="D16" s="51">
        <f>+C16-C8</f>
        <v>1636</v>
      </c>
      <c r="E16" s="51">
        <f>+D16*1000/14/3600</f>
        <v>32.460317460317462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1302866</v>
      </c>
      <c r="D21" s="51">
        <f>+C21-C16</f>
        <v>487</v>
      </c>
      <c r="E21" s="51">
        <f>+D21*1000/5/3600</f>
        <v>27.055555555555557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1303349</v>
      </c>
      <c r="D26" s="51">
        <f>+C26-C21</f>
        <v>483</v>
      </c>
      <c r="E26" s="51">
        <f>+D26*1000/5/3600</f>
        <v>26.833333333333332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44630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1303349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1304898</v>
      </c>
      <c r="D16" s="51">
        <f>+C16-C8</f>
        <v>1549</v>
      </c>
      <c r="E16" s="51">
        <f>+D16*1000/14/3600</f>
        <v>30.734126984126984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1305451</v>
      </c>
      <c r="D21" s="51">
        <f>+C21-C16</f>
        <v>553</v>
      </c>
      <c r="E21" s="51">
        <f>+D21*1000/5/3600</f>
        <v>30.722222222222221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1306005</v>
      </c>
      <c r="D26" s="51">
        <f>+C26-C21</f>
        <v>554</v>
      </c>
      <c r="E26" s="51">
        <f>+D26*1000/5/3600</f>
        <v>30.777777777777779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44631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1306005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1307558</v>
      </c>
      <c r="D16" s="51">
        <f>+C16-C8</f>
        <v>1553</v>
      </c>
      <c r="E16" s="51">
        <f>+D16*1000/14/3600</f>
        <v>30.813492063492067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1308107</v>
      </c>
      <c r="D21" s="51">
        <f>+C21-C16</f>
        <v>549</v>
      </c>
      <c r="E21" s="51">
        <f>+D21*1000/5/3600</f>
        <v>30.5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1308639</v>
      </c>
      <c r="D26" s="51">
        <f>+C26-C21</f>
        <v>532</v>
      </c>
      <c r="E26" s="51">
        <f>+D26*1000/5/3600</f>
        <v>29.555555555555557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44632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1308639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1310101</v>
      </c>
      <c r="D16" s="51">
        <f>+C16-C8</f>
        <v>1462</v>
      </c>
      <c r="E16" s="51">
        <f>+D16*1000/14/3600</f>
        <v>29.00793650793651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1310670</v>
      </c>
      <c r="D21" s="51">
        <f>+C21-C16</f>
        <v>569</v>
      </c>
      <c r="E21" s="51">
        <f>+D21*1000/5/3600</f>
        <v>31.611111111111111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1311183</v>
      </c>
      <c r="D26" s="51">
        <f>+C26-C21</f>
        <v>513</v>
      </c>
      <c r="E26" s="51">
        <f>+D26*1000/5/3600</f>
        <v>28.5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44633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1311183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1312642</v>
      </c>
      <c r="D16" s="51">
        <f>+C16-C8</f>
        <v>1459</v>
      </c>
      <c r="E16" s="51">
        <f>+D16*1000/14/3600</f>
        <v>28.948412698412696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1313178</v>
      </c>
      <c r="D21" s="51">
        <f>+C21-C16</f>
        <v>536</v>
      </c>
      <c r="E21" s="51">
        <f>+D21*1000/5/3600</f>
        <v>29.777777777777779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1313721</v>
      </c>
      <c r="D26" s="51">
        <f>+C26-C21</f>
        <v>543</v>
      </c>
      <c r="E26" s="51">
        <f>+D26*1000/5/3600</f>
        <v>30.166666666666668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44634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1313721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1315235</v>
      </c>
      <c r="D16" s="51">
        <f>+C16-C8</f>
        <v>1514</v>
      </c>
      <c r="E16" s="51">
        <f>+D16*1000/14/3600</f>
        <v>30.039682539682541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1315769</v>
      </c>
      <c r="D21" s="51">
        <f>+C21-C16</f>
        <v>534</v>
      </c>
      <c r="E21" s="51">
        <f>+D21*1000/5/3600</f>
        <v>29.666666666666668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1316311</v>
      </c>
      <c r="D26" s="51">
        <f>+C26-C21</f>
        <v>542</v>
      </c>
      <c r="E26" s="51">
        <f>+D26*1000/5/3600</f>
        <v>30.111111111111111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44635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1316311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1317850</v>
      </c>
      <c r="D16" s="51">
        <f>+C16-C8</f>
        <v>1539</v>
      </c>
      <c r="E16" s="51">
        <f>+D16*1000/14/3600</f>
        <v>30.535714285714288</v>
      </c>
      <c r="F16" s="52" t="s">
        <v>0</v>
      </c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1318410</v>
      </c>
      <c r="D21" s="51">
        <f>+C21-C16</f>
        <v>560</v>
      </c>
      <c r="E21" s="51">
        <f>+D21*1000/5/3600</f>
        <v>31.111111111111111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1318923</v>
      </c>
      <c r="D26" s="51">
        <f>+C26-C21</f>
        <v>513</v>
      </c>
      <c r="E26" s="51">
        <f>+D26*1000/5/3600</f>
        <v>28.5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44636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1318923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1320436</v>
      </c>
      <c r="D16" s="51">
        <f>+C16-C8</f>
        <v>1513</v>
      </c>
      <c r="E16" s="51">
        <f>+D16*1000/14/3600</f>
        <v>30.019841269841269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9">
        <v>1320992</v>
      </c>
      <c r="D21" s="51">
        <f>+C21-C16</f>
        <v>556</v>
      </c>
      <c r="E21" s="51">
        <f>+D21*1000/5/3600</f>
        <v>30.888888888888889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0">
        <v>1321540</v>
      </c>
      <c r="D26" s="51">
        <f>+C26-C21</f>
        <v>548</v>
      </c>
      <c r="E26" s="51">
        <f>+D26*1000/5/3600</f>
        <v>30.444444444444443</v>
      </c>
      <c r="F26" s="52" t="s">
        <v>0</v>
      </c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44637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1321540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1">
        <v>1323031</v>
      </c>
      <c r="D16" s="51">
        <f>+C16-C8</f>
        <v>1491</v>
      </c>
      <c r="E16" s="51">
        <f>+D16*1000/14/3600</f>
        <v>29.583333333333332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1323567</v>
      </c>
      <c r="D21" s="51">
        <f>+C21-C16</f>
        <v>536</v>
      </c>
      <c r="E21" s="51">
        <f>+D21*1000/5/3600</f>
        <v>29.777777777777779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1324107</v>
      </c>
      <c r="D26" s="51">
        <f>+C26-C21</f>
        <v>540</v>
      </c>
      <c r="E26" s="51">
        <f>+D26*1000/5/3600</f>
        <v>30</v>
      </c>
      <c r="F26" s="56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44638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1324107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1325630</v>
      </c>
      <c r="D16" s="51">
        <f>+C16-C8</f>
        <v>1523</v>
      </c>
      <c r="E16" s="51">
        <f>+D16*1000/14/3600</f>
        <v>30.218253968253968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2">
        <v>1326177</v>
      </c>
      <c r="D21" s="51">
        <f>+C21-C16</f>
        <v>547</v>
      </c>
      <c r="E21" s="51">
        <f>+D21*1000/5/3600</f>
        <v>30.388888888888889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3">
        <v>1326736</v>
      </c>
      <c r="D26" s="51">
        <f>+C26-C21</f>
        <v>559</v>
      </c>
      <c r="E26" s="51">
        <f>+D26*1000/5/3600</f>
        <v>31.055555555555557</v>
      </c>
      <c r="F26" s="52" t="s">
        <v>0</v>
      </c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3" zoomScale="85" zoomScaleNormal="85" zoomScalePageLayoutView="70" workbookViewId="0">
      <selection activeCell="D16" sqref="D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44621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1279322</v>
      </c>
      <c r="D8" s="32"/>
      <c r="E8" s="32"/>
      <c r="F8" s="10"/>
      <c r="G8" s="154"/>
      <c r="H8" s="155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3">
        <f t="shared" si="1"/>
        <v>0</v>
      </c>
      <c r="F15" s="12"/>
      <c r="G15" s="160" t="s">
        <v>0</v>
      </c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1280841</v>
      </c>
      <c r="D16" s="51">
        <f>+C16-C8</f>
        <v>1519</v>
      </c>
      <c r="E16" s="51">
        <f>+D16*1000/14/3600</f>
        <v>30.138888888888889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60" t="s">
        <v>0</v>
      </c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1281450</v>
      </c>
      <c r="D21" s="51">
        <f>+C21-C16</f>
        <v>609</v>
      </c>
      <c r="E21" s="51">
        <f>+D21*1000/5/3600</f>
        <v>33.833333333333336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60" t="s">
        <v>0</v>
      </c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1282064</v>
      </c>
      <c r="D26" s="51">
        <f>+C26-C21</f>
        <v>614</v>
      </c>
      <c r="E26" s="51">
        <f>+D26*1000/5/3600</f>
        <v>34.111111111111114</v>
      </c>
      <c r="F26" s="52" t="s">
        <v>0</v>
      </c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44639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1326736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4">
        <v>1328249</v>
      </c>
      <c r="D16" s="51">
        <f>+C16-C8</f>
        <v>1513</v>
      </c>
      <c r="E16" s="51">
        <f>+D16*1000/14/3600</f>
        <v>30.019841269841269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5">
        <v>1328790</v>
      </c>
      <c r="D21" s="51">
        <f>+C21-C16</f>
        <v>541</v>
      </c>
      <c r="E21" s="51">
        <f>+D21*1000/5/3600</f>
        <v>30.055555555555557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6">
        <v>1329341</v>
      </c>
      <c r="D26" s="51">
        <f>+C26-C21</f>
        <v>551</v>
      </c>
      <c r="E26" s="51">
        <f>+D26*1000/5/3600</f>
        <v>30.611111111111111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44640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1329341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7">
        <v>1330839</v>
      </c>
      <c r="D16" s="51">
        <f>+C16-C8</f>
        <v>1498</v>
      </c>
      <c r="E16" s="51">
        <f>+D16*1000/14/3600</f>
        <v>29.722222222222221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1331374</v>
      </c>
      <c r="D21" s="51">
        <f>+C21-C16</f>
        <v>535</v>
      </c>
      <c r="E21" s="51">
        <f>+D21*1000/5/3600</f>
        <v>29.722222222222221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1331906</v>
      </c>
      <c r="D26" s="51">
        <f>+C26-C21</f>
        <v>532</v>
      </c>
      <c r="E26" s="51">
        <f>+D26*1000/5/3600</f>
        <v>29.555555555555557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44641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1331906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1333422</v>
      </c>
      <c r="D16" s="51">
        <f>+C16-C8</f>
        <v>1516</v>
      </c>
      <c r="E16" s="51">
        <f>+D16*1000/14/3600</f>
        <v>30.079365079365079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1333902</v>
      </c>
      <c r="D21" s="51">
        <f>+C21-C16</f>
        <v>480</v>
      </c>
      <c r="E21" s="51">
        <f>+D21*1000/5/3600</f>
        <v>26.666666666666668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1334259</v>
      </c>
      <c r="D26" s="51">
        <f>+C26-C21</f>
        <v>357</v>
      </c>
      <c r="E26" s="51">
        <f>+D26*1000/5/3600</f>
        <v>19.833333333333332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44642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1334259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1335603</v>
      </c>
      <c r="D16" s="51">
        <f>+C16-C8</f>
        <v>1344</v>
      </c>
      <c r="E16" s="51">
        <f>+D16*1000/14/3600</f>
        <v>26.666666666666668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1336095</v>
      </c>
      <c r="D21" s="51">
        <f>+C21-C16</f>
        <v>492</v>
      </c>
      <c r="E21" s="51">
        <f>+D21*1000/5/3600</f>
        <v>27.333333333333332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1336585</v>
      </c>
      <c r="D26" s="51">
        <f>+C26-C21</f>
        <v>490</v>
      </c>
      <c r="E26" s="51">
        <f>+D26*1000/5/3600</f>
        <v>27.222222222222221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44643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1336585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1337947</v>
      </c>
      <c r="D16" s="51">
        <f>+C16-C8</f>
        <v>1362</v>
      </c>
      <c r="E16" s="51">
        <f>+D16*1000/14/3600</f>
        <v>27.023809523809526</v>
      </c>
      <c r="F16" s="56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1338412</v>
      </c>
      <c r="D21" s="51">
        <f>+C21-C16</f>
        <v>465</v>
      </c>
      <c r="E21" s="51">
        <f>+D21*1000/5/3600</f>
        <v>25.833333333333332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1338858</v>
      </c>
      <c r="D26" s="51">
        <f>+C26-C21</f>
        <v>446</v>
      </c>
      <c r="E26" s="51">
        <f>+D26*1000/5/3600</f>
        <v>24.777777777777779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8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44644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1338858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1339788</v>
      </c>
      <c r="D16" s="51">
        <f>+C16-C8</f>
        <v>930</v>
      </c>
      <c r="E16" s="51">
        <f>+D16*1000/14/3600</f>
        <v>18.452380952380953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8">
        <v>1340116</v>
      </c>
      <c r="D21" s="51">
        <f>+C21-C16</f>
        <v>328</v>
      </c>
      <c r="E21" s="51">
        <f>+D21*1000/5/3600</f>
        <v>18.222222222222221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9">
        <v>1340430</v>
      </c>
      <c r="D26" s="51">
        <f>+C26-C21</f>
        <v>314</v>
      </c>
      <c r="E26" s="51">
        <f>+D26*1000/5/3600</f>
        <v>17.444444444444443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5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44645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1340430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0">
        <v>1341300</v>
      </c>
      <c r="D16" s="51">
        <f>+C16-C8</f>
        <v>870</v>
      </c>
      <c r="E16" s="51">
        <f>+D16*1000/14/3600</f>
        <v>17.261904761904763</v>
      </c>
      <c r="F16" s="52"/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1">
        <v>1341618</v>
      </c>
      <c r="D21" s="51">
        <f>+C21-C16</f>
        <v>318</v>
      </c>
      <c r="E21" s="51">
        <f>+D21*1000/5/3600</f>
        <v>17.666666666666668</v>
      </c>
      <c r="F21" s="52"/>
      <c r="G21" s="173" t="s">
        <v>0</v>
      </c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2">
        <v>1341915</v>
      </c>
      <c r="D26" s="51">
        <f>+C26-C21</f>
        <v>297</v>
      </c>
      <c r="E26" s="51">
        <f>+D26*1000/5/3600</f>
        <v>16.5</v>
      </c>
      <c r="F26" s="52"/>
      <c r="G26" s="173" t="s">
        <v>0</v>
      </c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44646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1341915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3">
        <v>1342763</v>
      </c>
      <c r="D16" s="51">
        <f>+C16-C8</f>
        <v>848</v>
      </c>
      <c r="E16" s="51">
        <f>+D16*1000/14/3600</f>
        <v>16.825396825396826</v>
      </c>
      <c r="F16" s="56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4">
        <v>1343074</v>
      </c>
      <c r="D21" s="51">
        <f>+C21-C16</f>
        <v>311</v>
      </c>
      <c r="E21" s="51">
        <f>+D21*1000/5/3600</f>
        <v>17.277777777777779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5">
        <v>1343366</v>
      </c>
      <c r="D26" s="51">
        <f>+C26-C21</f>
        <v>292</v>
      </c>
      <c r="E26" s="51">
        <f>+D26*1000/5/3600</f>
        <v>16.222222222222221</v>
      </c>
      <c r="F26" s="56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44647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1343366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6">
        <v>1344202</v>
      </c>
      <c r="D16" s="51">
        <f>+C16-C8</f>
        <v>836</v>
      </c>
      <c r="E16" s="51">
        <f>+D16*1000/14/3600</f>
        <v>16.587301587301589</v>
      </c>
      <c r="F16" s="56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7">
        <v>1344482</v>
      </c>
      <c r="D21" s="51">
        <f>+C21-C16</f>
        <v>280</v>
      </c>
      <c r="E21" s="51">
        <f>+D21*1000/5/3600</f>
        <v>15.555555555555555</v>
      </c>
      <c r="F21" s="56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8">
        <v>1344760</v>
      </c>
      <c r="D26" s="51">
        <f>+C26-C21</f>
        <v>278</v>
      </c>
      <c r="E26" s="51">
        <f>+D26*1000/5/3600</f>
        <v>15.444444444444445</v>
      </c>
      <c r="F26" s="56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44648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1344760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9">
        <v>1345581</v>
      </c>
      <c r="D16" s="51">
        <f>+C16-C8</f>
        <v>821</v>
      </c>
      <c r="E16" s="51">
        <f>+D16*1000/14/3600</f>
        <v>16.289682539682541</v>
      </c>
      <c r="F16" s="56" t="s">
        <v>0</v>
      </c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1345821</v>
      </c>
      <c r="D21" s="51">
        <f>+C21-C16</f>
        <v>240</v>
      </c>
      <c r="E21" s="51">
        <f>+D21*1000/5/3600</f>
        <v>13.333333333333334</v>
      </c>
      <c r="F21" s="56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9"/>
      <c r="H24" s="18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1346114</v>
      </c>
      <c r="D26" s="51">
        <f>+C26-C21</f>
        <v>293</v>
      </c>
      <c r="E26" s="51">
        <f>+D26*1000/5/3600</f>
        <v>16.277777777777779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8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44622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1282064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 t="s">
        <v>0</v>
      </c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1283793</v>
      </c>
      <c r="D16" s="51">
        <f>+C16-C8</f>
        <v>1729</v>
      </c>
      <c r="E16" s="51">
        <f>+D16*1000/14/3600</f>
        <v>34.305555555555557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3"/>
      <c r="G20" s="175"/>
      <c r="H20" s="17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1284354</v>
      </c>
      <c r="D21" s="51">
        <f>+C21-C16</f>
        <v>561</v>
      </c>
      <c r="E21" s="102">
        <f>+D21*1000/5/3600</f>
        <v>31.166666666666668</v>
      </c>
      <c r="F21" s="52"/>
      <c r="G21" s="177"/>
      <c r="H21" s="17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4"/>
      <c r="G22" s="154"/>
      <c r="H22" s="15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1284889</v>
      </c>
      <c r="D26" s="51">
        <f>+C26-C21</f>
        <v>535</v>
      </c>
      <c r="E26" s="51">
        <f>+D26*1000/5/3600</f>
        <v>29.722222222222221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44649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1346114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2">
        <v>1353454</v>
      </c>
      <c r="D16" s="51">
        <f>+C16-C8</f>
        <v>7340</v>
      </c>
      <c r="E16" s="51">
        <f>+D16*1000/14/3600</f>
        <v>145.63492063492063</v>
      </c>
      <c r="F16" s="56" t="s">
        <v>0</v>
      </c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30">
        <v>1354287</v>
      </c>
      <c r="D21" s="51">
        <f>+C21-C16</f>
        <v>833</v>
      </c>
      <c r="E21" s="51">
        <f>+D21*1000/5/3600</f>
        <v>46.277777777777779</v>
      </c>
      <c r="F21" s="56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9"/>
      <c r="H24" s="18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31">
        <v>1355189</v>
      </c>
      <c r="D26" s="51">
        <f>+C26-C21</f>
        <v>902</v>
      </c>
      <c r="E26" s="51">
        <f>+D26*1000/5/3600</f>
        <v>50.111111111111114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9" zoomScale="85" zoomScaleNormal="85" zoomScalePageLayoutView="70" workbookViewId="0">
      <selection activeCell="F36" sqref="F3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44650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29'!C26</f>
        <v>1355189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2">
        <v>1357520</v>
      </c>
      <c r="D16" s="51">
        <f>+C16-C8</f>
        <v>2331</v>
      </c>
      <c r="E16" s="51">
        <f>+D16*1000/14/3600</f>
        <v>46.25</v>
      </c>
      <c r="F16" s="56" t="s">
        <v>0</v>
      </c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1358353</v>
      </c>
      <c r="D21" s="51">
        <f>+C21-C16</f>
        <v>833</v>
      </c>
      <c r="E21" s="51">
        <f>+D21*1000/5/3600</f>
        <v>46.277777777777779</v>
      </c>
      <c r="F21" s="56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9"/>
      <c r="H24" s="18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1358934</v>
      </c>
      <c r="D26" s="51">
        <f>+C26-C21</f>
        <v>581</v>
      </c>
      <c r="E26" s="51">
        <f>+D26*1000/5/3600</f>
        <v>32.277777777777779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E34" sqref="E3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44651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30'!C16</f>
        <v>1357520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1360162</v>
      </c>
      <c r="D16" s="51">
        <f>+C16-C8</f>
        <v>2642</v>
      </c>
      <c r="E16" s="51">
        <f>+D16*1000/24/3600</f>
        <v>30.578703703703702</v>
      </c>
      <c r="F16" s="56" t="s">
        <v>0</v>
      </c>
      <c r="G16" s="173" t="s">
        <v>0</v>
      </c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1360606</v>
      </c>
      <c r="D21" s="51">
        <f>+C21-C16</f>
        <v>444</v>
      </c>
      <c r="E21" s="51">
        <f>+D21*1000/5/3600</f>
        <v>24.666666666666668</v>
      </c>
      <c r="F21" s="56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79"/>
      <c r="H24" s="18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1361045</v>
      </c>
      <c r="D26" s="51">
        <f>+C26-C21</f>
        <v>439</v>
      </c>
      <c r="E26" s="51">
        <f>+D26*1000/5/3600</f>
        <v>24.388888888888889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44623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1284889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1286345</v>
      </c>
      <c r="D16" s="51">
        <f>+C16-C8</f>
        <v>1456</v>
      </c>
      <c r="E16" s="51">
        <f>+D16*1000/14/3600</f>
        <v>28.888888888888889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1286848</v>
      </c>
      <c r="D21" s="51">
        <f>+C21-C16</f>
        <v>503</v>
      </c>
      <c r="E21" s="51">
        <f>+D21*1000/5/3600</f>
        <v>27.944444444444443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1287515</v>
      </c>
      <c r="D26" s="51">
        <f>+C26-C21</f>
        <v>667</v>
      </c>
      <c r="E26" s="51">
        <f>+D26*1000/5/3600</f>
        <v>37.055555555555557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44624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1287515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1289201</v>
      </c>
      <c r="D16" s="51">
        <f>+C16-C8</f>
        <v>1686</v>
      </c>
      <c r="E16" s="51">
        <f>+D16*1000/14/3600</f>
        <v>33.452380952380956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1289921</v>
      </c>
      <c r="D21" s="51">
        <f>+C21-C16</f>
        <v>720</v>
      </c>
      <c r="E21" s="51">
        <f>+D21*1000/5/3600</f>
        <v>40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1290434</v>
      </c>
      <c r="D26" s="51">
        <f>+C26-C21</f>
        <v>513</v>
      </c>
      <c r="E26" s="51">
        <f>+D26*1000/5/3600</f>
        <v>28.5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44625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1290434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1291850</v>
      </c>
      <c r="D16" s="51">
        <f>+C16-C8</f>
        <v>1416</v>
      </c>
      <c r="E16" s="51">
        <f>+D16*1000/14/3600</f>
        <v>28.095238095238095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1292346</v>
      </c>
      <c r="D21" s="51">
        <f>+C21-C16</f>
        <v>496</v>
      </c>
      <c r="E21" s="51">
        <f>+D21*1000/5/3600</f>
        <v>27.555555555555557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1292880</v>
      </c>
      <c r="D26" s="51">
        <f>+C26-C21</f>
        <v>534</v>
      </c>
      <c r="E26" s="51">
        <f>+D26*1000/5/3600</f>
        <v>29.666666666666668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5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44626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1292880</v>
      </c>
      <c r="D8" s="32" t="s">
        <v>0</v>
      </c>
      <c r="E8" s="32"/>
      <c r="F8" s="10"/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1294298</v>
      </c>
      <c r="D16" s="51">
        <f>+C16-C8</f>
        <v>1418</v>
      </c>
      <c r="E16" s="51">
        <f>+D16*1000/14/3600</f>
        <v>28.134920634920636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5"/>
      <c r="H20" s="10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1294814</v>
      </c>
      <c r="D21" s="51">
        <f>+C21-C16</f>
        <v>516</v>
      </c>
      <c r="E21" s="51">
        <f>+D21*1000/5/3600</f>
        <v>28.666666666666668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1295275</v>
      </c>
      <c r="D26" s="51">
        <f>+C26-C21</f>
        <v>461</v>
      </c>
      <c r="E26" s="51">
        <f>+D26*1000/5/3600</f>
        <v>25.611111111111111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44627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1295275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1296885</v>
      </c>
      <c r="D16" s="51">
        <f>+C16-C8</f>
        <v>1610</v>
      </c>
      <c r="E16" s="51">
        <f>+D16*1000/14/3600</f>
        <v>31.944444444444443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1297527</v>
      </c>
      <c r="D21" s="51">
        <f>+C21-C16</f>
        <v>642</v>
      </c>
      <c r="E21" s="51">
        <f>+D21*1000/5/3600</f>
        <v>35.666666666666664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1298113</v>
      </c>
      <c r="D26" s="51">
        <f>+C26-C21</f>
        <v>586</v>
      </c>
      <c r="E26" s="51">
        <f>+D26*1000/5/3600</f>
        <v>32.555555555555557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56"/>
      <c r="C2" s="157"/>
      <c r="D2" s="164" t="s">
        <v>4</v>
      </c>
      <c r="E2" s="165"/>
      <c r="F2" s="165"/>
      <c r="G2" s="165"/>
      <c r="H2" s="166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58"/>
      <c r="C3" s="159"/>
      <c r="D3" s="167"/>
      <c r="E3" s="168"/>
      <c r="F3" s="168"/>
      <c r="G3" s="168"/>
      <c r="H3" s="169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70" t="s">
        <v>6</v>
      </c>
      <c r="E5" s="171"/>
      <c r="F5" s="171"/>
      <c r="G5" s="171"/>
      <c r="H5" s="172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44628</v>
      </c>
      <c r="C7" s="25" t="s">
        <v>10</v>
      </c>
      <c r="D7" s="26" t="s">
        <v>3</v>
      </c>
      <c r="E7" s="27" t="s">
        <v>11</v>
      </c>
      <c r="F7" s="28" t="s">
        <v>5</v>
      </c>
      <c r="G7" s="152" t="s">
        <v>2</v>
      </c>
      <c r="H7" s="153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1298113</v>
      </c>
      <c r="D8" s="32" t="s">
        <v>0</v>
      </c>
      <c r="E8" s="32"/>
      <c r="F8" s="10" t="s">
        <v>0</v>
      </c>
      <c r="G8" s="154"/>
      <c r="H8" s="155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60"/>
      <c r="H9" s="161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60"/>
      <c r="H10" s="161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60"/>
      <c r="H11" s="161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60"/>
      <c r="H12" s="161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60"/>
      <c r="H13" s="161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60"/>
      <c r="H14" s="161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60"/>
      <c r="H15" s="161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1299741</v>
      </c>
      <c r="D16" s="51">
        <f>+C16-C8</f>
        <v>1628</v>
      </c>
      <c r="E16" s="51">
        <f>+D16*1000/14/3600</f>
        <v>32.301587301587304</v>
      </c>
      <c r="F16" s="52"/>
      <c r="G16" s="173"/>
      <c r="H16" s="174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60"/>
      <c r="H17" s="161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60"/>
      <c r="H18" s="161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60"/>
      <c r="H19" s="161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60"/>
      <c r="H20" s="161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1300322</v>
      </c>
      <c r="D21" s="51">
        <f>+C21-C16</f>
        <v>581</v>
      </c>
      <c r="E21" s="51">
        <f>+D21*1000/5/3600</f>
        <v>32.277777777777779</v>
      </c>
      <c r="F21" s="52"/>
      <c r="G21" s="173"/>
      <c r="H21" s="174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60"/>
      <c r="H22" s="161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60"/>
      <c r="H23" s="161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60"/>
      <c r="H24" s="161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60"/>
      <c r="H25" s="161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1300743</v>
      </c>
      <c r="D26" s="51">
        <f>+C26-C21</f>
        <v>421</v>
      </c>
      <c r="E26" s="51">
        <f>+D26*1000/5/3600</f>
        <v>23.388888888888889</v>
      </c>
      <c r="F26" s="52"/>
      <c r="G26" s="173"/>
      <c r="H26" s="174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60"/>
      <c r="H27" s="161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60"/>
      <c r="H28" s="161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60"/>
      <c r="H29" s="161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60"/>
      <c r="H30" s="161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60"/>
      <c r="H31" s="161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62"/>
      <c r="H32" s="163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B4B8385E-76ED-4EF2-A597-6F28EEF04575}"/>
</file>

<file path=customXml/itemProps2.xml><?xml version="1.0" encoding="utf-8"?>
<ds:datastoreItem xmlns:ds="http://schemas.openxmlformats.org/officeDocument/2006/customXml" ds:itemID="{2FB2FBE9-77F8-483C-96D0-4597A70CD1E9}"/>
</file>

<file path=customXml/itemProps3.xml><?xml version="1.0" encoding="utf-8"?>
<ds:datastoreItem xmlns:ds="http://schemas.openxmlformats.org/officeDocument/2006/customXml" ds:itemID="{74DE7476-9A41-4760-81EE-A4E183821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2022-06-21T20:14:13Z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