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2.xml" ContentType="application/vnd.openxmlformats-officedocument.drawing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9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27.xml" ContentType="application/vnd.openxmlformats-officedocument.spreadsheetml.worksheet+xml"/>
  <Override PartName="/xl/worksheets/sheet11.xml" ContentType="application/vnd.openxmlformats-officedocument.spreadsheetml.worksheet+xml"/>
  <Override PartName="/xl/drawings/drawing15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drawings/drawing1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3.xml" ContentType="application/vnd.openxmlformats-officedocument.spreadsheetml.worksheet+xml"/>
  <Override PartName="/xl/drawings/drawing13.xml" ContentType="application/vnd.openxmlformats-officedocument.drawing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7.xml" ContentType="application/vnd.openxmlformats-officedocument.spreadsheetml.worksheet+xml"/>
  <Override PartName="/xl/drawings/drawing14.xml" ContentType="application/vnd.openxmlformats-officedocument.drawing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16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13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4.xml" ContentType="application/vnd.openxmlformats-officedocument.spreadsheetml.comments+xml"/>
  <Override PartName="/xl/comments12.xml" ContentType="application/vnd.openxmlformats-officedocument.spreadsheetml.comments+xml"/>
  <Override PartName="/xl/comments23.xml" ContentType="application/vnd.openxmlformats-officedocument.spreadsheetml.comments+xml"/>
  <Override PartName="/xl/comments20.xml" ContentType="application/vnd.openxmlformats-officedocument.spreadsheetml.comments+xml"/>
  <Override PartName="/xl/comments14.xml" ContentType="application/vnd.openxmlformats-officedocument.spreadsheetml.comments+xml"/>
  <Override PartName="/xl/comments17.xml" ContentType="application/vnd.openxmlformats-officedocument.spreadsheetml.comments+xml"/>
  <Override PartName="/xl/comments15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5.xml" ContentType="application/vnd.openxmlformats-officedocument.spreadsheetml.comments+xml"/>
  <Override PartName="/xl/comments30.xml" ContentType="application/vnd.openxmlformats-officedocument.spreadsheetml.comments+xml"/>
  <Override PartName="/xl/comments9.xml" ContentType="application/vnd.openxmlformats-officedocument.spreadsheetml.comments+xml"/>
  <Override PartName="/xl/comments3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7.xml" ContentType="application/vnd.openxmlformats-officedocument.spreadsheetml.comments+xml"/>
  <Override PartName="/docProps/app.xml" ContentType="application/vnd.openxmlformats-officedocument.extended-properties+xml"/>
  <Override PartName="/xl/comments29.xml" ContentType="application/vnd.openxmlformats-officedocument.spreadsheetml.comments+xml"/>
  <Override PartName="/xl/comments26.xml" ContentType="application/vnd.openxmlformats-officedocument.spreadsheetml.comments+xml"/>
  <Override PartName="/xl/comments11.xml" ContentType="application/vnd.openxmlformats-officedocument.spreadsheetml.comments+xml"/>
  <Override PartName="/xl/comments27.xml" ContentType="application/vnd.openxmlformats-officedocument.spreadsheetml.comments+xml"/>
  <Override PartName="/xl/comments10.xml" ContentType="application/vnd.openxmlformats-officedocument.spreadsheetml.comments+xml"/>
  <Override PartName="/xl/comments28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14 Julio 2022\"/>
    </mc:Choice>
  </mc:AlternateContent>
  <bookViews>
    <workbookView xWindow="0" yWindow="0" windowWidth="20490" windowHeight="764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</workbook>
</file>

<file path=xl/calcChain.xml><?xml version="1.0" encoding="utf-8"?>
<calcChain xmlns="http://schemas.openxmlformats.org/spreadsheetml/2006/main">
  <c r="G44" i="40" l="1"/>
  <c r="L31" i="40" l="1"/>
  <c r="L30" i="40"/>
  <c r="L25" i="40"/>
  <c r="L24" i="40"/>
  <c r="L19" i="40"/>
  <c r="L18" i="40"/>
  <c r="L13" i="40"/>
  <c r="L12" i="40"/>
  <c r="P44" i="40"/>
  <c r="P43" i="40"/>
  <c r="G45" i="40" l="1"/>
  <c r="P11" i="40"/>
  <c r="E16" i="7" l="1"/>
  <c r="G11" i="40"/>
  <c r="C8" i="45" l="1"/>
  <c r="C8" i="42"/>
  <c r="C8" i="41"/>
  <c r="Q12" i="40" l="1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9" i="40"/>
  <c r="Q30" i="40"/>
  <c r="Q31" i="40"/>
  <c r="Q32" i="40"/>
  <c r="Q33" i="40"/>
  <c r="Q34" i="40"/>
  <c r="Q35" i="40"/>
  <c r="Q36" i="40"/>
  <c r="Q39" i="40"/>
  <c r="Q40" i="40"/>
  <c r="Q41" i="40"/>
  <c r="Q11" i="40"/>
  <c r="G12" i="40"/>
  <c r="G13" i="40"/>
  <c r="G14" i="40"/>
  <c r="H14" i="40" s="1"/>
  <c r="G15" i="40"/>
  <c r="G16" i="40"/>
  <c r="G17" i="40"/>
  <c r="H17" i="40" s="1"/>
  <c r="G18" i="40"/>
  <c r="G19" i="40"/>
  <c r="G20" i="40"/>
  <c r="H20" i="40" s="1"/>
  <c r="G21" i="40"/>
  <c r="G22" i="40"/>
  <c r="G23" i="40"/>
  <c r="H23" i="40" s="1"/>
  <c r="G24" i="40"/>
  <c r="G25" i="40"/>
  <c r="G26" i="40"/>
  <c r="H26" i="40" s="1"/>
  <c r="G29" i="40"/>
  <c r="H29" i="40" s="1"/>
  <c r="G30" i="40"/>
  <c r="G31" i="40"/>
  <c r="G32" i="40"/>
  <c r="H32" i="40" s="1"/>
  <c r="G33" i="40"/>
  <c r="G34" i="40"/>
  <c r="G35" i="40"/>
  <c r="H35" i="40" s="1"/>
  <c r="G36" i="40"/>
  <c r="H12" i="40"/>
  <c r="H13" i="40"/>
  <c r="H15" i="40"/>
  <c r="H16" i="40"/>
  <c r="H18" i="40"/>
  <c r="H19" i="40"/>
  <c r="H21" i="40"/>
  <c r="H22" i="40"/>
  <c r="H24" i="40"/>
  <c r="H25" i="40"/>
  <c r="H30" i="40"/>
  <c r="H31" i="40"/>
  <c r="H33" i="40"/>
  <c r="H34" i="40"/>
  <c r="H36" i="40"/>
  <c r="H11" i="40"/>
  <c r="F41" i="40"/>
  <c r="F39" i="40"/>
  <c r="F38" i="40"/>
  <c r="B7" i="45"/>
  <c r="D32" i="45"/>
  <c r="E32" i="45" s="1"/>
  <c r="D31" i="45"/>
  <c r="E31" i="45" s="1"/>
  <c r="D30" i="45"/>
  <c r="E30" i="45" s="1"/>
  <c r="D29" i="45"/>
  <c r="E29" i="45" s="1"/>
  <c r="D28" i="45"/>
  <c r="E28" i="45" s="1"/>
  <c r="D26" i="45"/>
  <c r="E26" i="45" s="1"/>
  <c r="D25" i="45"/>
  <c r="E25" i="45" s="1"/>
  <c r="D24" i="45"/>
  <c r="E24" i="45" s="1"/>
  <c r="D23" i="45"/>
  <c r="E23" i="45" s="1"/>
  <c r="D21" i="45"/>
  <c r="E21" i="45" s="1"/>
  <c r="D20" i="45"/>
  <c r="E20" i="45" s="1"/>
  <c r="D19" i="45"/>
  <c r="E19" i="45" s="1"/>
  <c r="D18" i="45"/>
  <c r="E18" i="45" s="1"/>
  <c r="D16" i="45"/>
  <c r="E16" i="45" s="1"/>
  <c r="D15" i="45"/>
  <c r="E15" i="45" s="1"/>
  <c r="D14" i="45"/>
  <c r="E14" i="45" s="1"/>
  <c r="D13" i="45"/>
  <c r="E13" i="45" s="1"/>
  <c r="D12" i="45"/>
  <c r="E12" i="45" s="1"/>
  <c r="D11" i="45"/>
  <c r="E11" i="45" s="1"/>
  <c r="D10" i="45"/>
  <c r="E10" i="45" s="1"/>
  <c r="F37" i="40"/>
  <c r="G39" i="40" l="1"/>
  <c r="H39" i="40" s="1"/>
  <c r="G38" i="40"/>
  <c r="G37" i="40"/>
  <c r="H37" i="40" l="1"/>
  <c r="L36" i="40"/>
  <c r="G42" i="40"/>
  <c r="Q37" i="40"/>
  <c r="H38" i="40"/>
  <c r="Q38" i="40"/>
  <c r="P41" i="40"/>
  <c r="Q43" i="40" l="1"/>
  <c r="Q46" i="40" s="1"/>
  <c r="H42" i="40"/>
  <c r="F40" i="40"/>
  <c r="G41" i="40" l="1"/>
  <c r="H41" i="40" s="1"/>
  <c r="G40" i="40"/>
  <c r="H40" i="40" s="1"/>
  <c r="P37" i="40" l="1"/>
  <c r="P38" i="40"/>
  <c r="P39" i="40"/>
  <c r="P40" i="40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B7" i="8"/>
  <c r="B7" i="9"/>
  <c r="B7" i="10"/>
  <c r="B7" i="11" s="1"/>
  <c r="B7" i="12" s="1"/>
  <c r="B7" i="13" s="1"/>
  <c r="B7" i="14" s="1"/>
  <c r="B7" i="15" s="1"/>
  <c r="B7" i="16" s="1"/>
  <c r="B7" i="17" s="1"/>
  <c r="B7" i="18" s="1"/>
  <c r="B7" i="19" s="1"/>
  <c r="B7" i="20" s="1"/>
  <c r="B7" i="21" s="1"/>
  <c r="B7" i="22" s="1"/>
  <c r="B7" i="23" s="1"/>
  <c r="B7" i="24" s="1"/>
  <c r="B7" i="25" s="1"/>
  <c r="B7" i="26" s="1"/>
  <c r="B7" i="27" s="1"/>
  <c r="B7" i="28" s="1"/>
  <c r="B7" i="29" s="1"/>
  <c r="B7" i="30" s="1"/>
  <c r="B7" i="31" s="1"/>
  <c r="B7" i="32" s="1"/>
  <c r="B7" i="33" s="1"/>
  <c r="B7" i="34" s="1"/>
  <c r="B7" i="41" s="1"/>
  <c r="B7" i="42" s="1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/>
  <c r="D25" i="41"/>
  <c r="E25" i="41"/>
  <c r="D24" i="41"/>
  <c r="E24" i="41"/>
  <c r="D23" i="41"/>
  <c r="E23" i="41"/>
  <c r="D21" i="41"/>
  <c r="E21" i="4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E28" i="11"/>
  <c r="P20" i="40"/>
  <c r="P25" i="40"/>
  <c r="P28" i="40"/>
  <c r="P29" i="40"/>
  <c r="P30" i="40"/>
  <c r="P31" i="40"/>
  <c r="P32" i="40"/>
  <c r="P33" i="40"/>
  <c r="P34" i="40"/>
  <c r="C8" i="33"/>
  <c r="D16" i="33" s="1"/>
  <c r="E16" i="33" s="1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E23" i="33"/>
  <c r="E11" i="29"/>
  <c r="E14" i="26"/>
  <c r="E30" i="19"/>
  <c r="E23" i="17"/>
  <c r="E31" i="10"/>
  <c r="E25" i="9"/>
  <c r="E32" i="8"/>
  <c r="D16" i="7"/>
  <c r="C8" i="34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/>
  <c r="E16" i="10" s="1"/>
  <c r="D10" i="14"/>
  <c r="E10" i="14"/>
  <c r="D21" i="7"/>
  <c r="E21" i="7" s="1"/>
  <c r="E25" i="7"/>
  <c r="D26" i="9"/>
  <c r="E26" i="9" s="1"/>
  <c r="C8" i="9"/>
  <c r="D16" i="9"/>
  <c r="E16" i="9"/>
  <c r="D26" i="8"/>
  <c r="E26" i="8" s="1"/>
  <c r="C8" i="8"/>
  <c r="D16" i="8" s="1"/>
  <c r="E16" i="8" s="1"/>
  <c r="D26" i="7"/>
  <c r="E26" i="7" s="1"/>
  <c r="D26" i="23"/>
  <c r="E26" i="23" s="1"/>
  <c r="D26" i="34"/>
  <c r="E26" i="34"/>
  <c r="D26" i="33"/>
  <c r="E26" i="33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E26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D25" i="11"/>
  <c r="E25" i="11"/>
  <c r="D24" i="11"/>
  <c r="E24" i="11"/>
  <c r="D23" i="11"/>
  <c r="E23" i="11"/>
  <c r="D21" i="11"/>
  <c r="E21" i="11" s="1"/>
  <c r="D20" i="11"/>
  <c r="E20" i="1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/>
  <c r="D18" i="10"/>
  <c r="E18" i="10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D28" i="7"/>
  <c r="E28" i="7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7" i="40"/>
  <c r="P26" i="40"/>
  <c r="P23" i="40"/>
  <c r="P21" i="40"/>
  <c r="G27" i="40" l="1"/>
  <c r="G28" i="40"/>
  <c r="L37" i="40"/>
  <c r="Q28" i="40" l="1"/>
  <c r="H28" i="40"/>
  <c r="H27" i="40"/>
  <c r="Q27" i="40"/>
  <c r="Q44" i="40" l="1"/>
</calcChain>
</file>

<file path=xl/comments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<sst xmlns="http://schemas.openxmlformats.org/spreadsheetml/2006/main" count="732" uniqueCount="42">
  <si>
    <t xml:space="preserve"> </t>
  </si>
  <si>
    <t>Fecha</t>
  </si>
  <si>
    <t>Operador</t>
  </si>
  <si>
    <t>Diferencia  m³</t>
  </si>
  <si>
    <t>Registros diarios válvula drenaje compuerta La Ola</t>
  </si>
  <si>
    <t>Observaciones</t>
  </si>
  <si>
    <t>Lectura De  Flujómetro Y Horarios</t>
  </si>
  <si>
    <t>18:00 hrs Día anterior</t>
  </si>
  <si>
    <t>Hora</t>
  </si>
  <si>
    <t>V.</t>
  </si>
  <si>
    <t>Lectura</t>
  </si>
  <si>
    <t>l/s</t>
  </si>
  <si>
    <t>Día</t>
  </si>
  <si>
    <t>Registro</t>
  </si>
  <si>
    <t>Consumo</t>
  </si>
  <si>
    <t xml:space="preserve">l/s </t>
  </si>
  <si>
    <t>Caudal mensual</t>
  </si>
  <si>
    <t>m3</t>
  </si>
  <si>
    <t>hrs</t>
  </si>
  <si>
    <t>Resumen Lectura Medidor  de Salida desde Tranque La Ola hacia Rio La Ola</t>
  </si>
  <si>
    <t>Tabla N° 1</t>
  </si>
  <si>
    <t>Compromiso 30 l/s promedio mensual</t>
  </si>
  <si>
    <t>Proy con avance</t>
  </si>
  <si>
    <t>Diferencia</t>
  </si>
  <si>
    <t>l/s  --&gt;</t>
  </si>
  <si>
    <t>Meta</t>
  </si>
  <si>
    <t>Q Intantaneo</t>
  </si>
  <si>
    <t>&lt;-- Real mes finalizado</t>
  </si>
  <si>
    <t>Control parcial semanal</t>
  </si>
  <si>
    <t>Tabla N° 2</t>
  </si>
  <si>
    <t>Control avance diario con proyección mensual.</t>
  </si>
  <si>
    <t>Real V/S Proyección</t>
  </si>
  <si>
    <t xml:space="preserve">Nevazon </t>
  </si>
  <si>
    <t>Aporte  1 al 3 de Julio</t>
  </si>
  <si>
    <t>Aporte  04 al 10 de Julio</t>
  </si>
  <si>
    <t>Aporte  11 al 17 de Julio</t>
  </si>
  <si>
    <t>Aporte  18 al 24 de Julio</t>
  </si>
  <si>
    <t>Aporte  25 al 31 de Julio</t>
  </si>
  <si>
    <t>Nieve, congelado</t>
  </si>
  <si>
    <t>m3/mes</t>
  </si>
  <si>
    <t>m3/mes  --&gt;</t>
  </si>
  <si>
    <t>m3/d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</si>
</sst>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Font="1" applyProtection="1"/>
    <xf numFmtId="0" fontId="0" fillId="2" borderId="0" xfId="0" applyFont="1" applyFill="1" applyProtection="1"/>
    <xf numFmtId="3" fontId="0" fillId="0" borderId="0" xfId="0" applyNumberFormat="1" applyFont="1" applyProtection="1"/>
    <xf numFmtId="49" fontId="0" fillId="0" borderId="0" xfId="0" applyNumberFormat="1" applyFont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6" xfId="0" applyNumberFormat="1" applyFont="1" applyBorder="1" applyAlignment="1" applyProtection="1">
      <alignment horizontal="center" vertical="center"/>
      <protection locked="0"/>
    </xf>
    <xf numFmtId="164" fontId="10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14" fontId="0" fillId="0" borderId="15" xfId="0" applyNumberFormat="1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64" fontId="10" fillId="0" borderId="15" xfId="0" quotePrefix="1" applyNumberFormat="1" applyFont="1" applyBorder="1" applyAlignment="1" applyProtection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9" fillId="0" borderId="10" xfId="0" quotePrefix="1" applyNumberFormat="1" applyFont="1" applyBorder="1" applyAlignment="1" applyProtection="1">
      <alignment horizontal="center" vertical="center"/>
    </xf>
    <xf numFmtId="20" fontId="1" fillId="0" borderId="11" xfId="0" applyNumberFormat="1" applyFont="1" applyBorder="1" applyAlignment="1" applyProtection="1">
      <alignment horizontal="center" vertical="center"/>
    </xf>
    <xf numFmtId="20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0" fontId="1" fillId="0" borderId="0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20" fontId="1" fillId="0" borderId="20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Protection="1"/>
    <xf numFmtId="0" fontId="0" fillId="0" borderId="0" xfId="0" applyFont="1" applyBorder="1" applyProtection="1"/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1" fillId="3" borderId="25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4" borderId="37" xfId="0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15" fontId="11" fillId="5" borderId="38" xfId="0" applyNumberFormat="1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165" fontId="11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 applyBorder="1"/>
    <xf numFmtId="0" fontId="1" fillId="5" borderId="33" xfId="0" applyFont="1" applyFill="1" applyBorder="1"/>
    <xf numFmtId="0" fontId="1" fillId="2" borderId="0" xfId="0" applyFont="1" applyFill="1"/>
    <xf numFmtId="20" fontId="11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1" fillId="2" borderId="0" xfId="0" applyFont="1" applyFill="1" applyBorder="1"/>
    <xf numFmtId="0" fontId="0" fillId="2" borderId="3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5" fontId="11" fillId="2" borderId="0" xfId="0" applyNumberFormat="1" applyFont="1" applyFill="1" applyBorder="1" applyAlignment="1">
      <alignment horizontal="center"/>
    </xf>
    <xf numFmtId="20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15" fontId="11" fillId="2" borderId="33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15" fontId="11" fillId="2" borderId="36" xfId="0" applyNumberFormat="1" applyFont="1" applyFill="1" applyBorder="1" applyAlignment="1">
      <alignment horizontal="center"/>
    </xf>
    <xf numFmtId="166" fontId="11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11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ont="1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 applyProtection="1">
      <alignment horizontal="center" vertical="center"/>
    </xf>
    <xf numFmtId="15" fontId="11" fillId="4" borderId="38" xfId="0" applyNumberFormat="1" applyFont="1" applyFill="1" applyBorder="1" applyAlignment="1">
      <alignment horizontal="center"/>
    </xf>
    <xf numFmtId="20" fontId="11" fillId="4" borderId="38" xfId="0" applyNumberFormat="1" applyFont="1" applyFill="1" applyBorder="1" applyAlignment="1">
      <alignment horizontal="center"/>
    </xf>
    <xf numFmtId="3" fontId="11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 applyBorder="1"/>
    <xf numFmtId="0" fontId="0" fillId="0" borderId="0" xfId="0" applyFill="1"/>
    <xf numFmtId="3" fontId="0" fillId="2" borderId="0" xfId="0" applyNumberFormat="1" applyFill="1"/>
    <xf numFmtId="0" fontId="1" fillId="0" borderId="54" xfId="0" applyNumberFormat="1" applyFont="1" applyBorder="1" applyAlignment="1" applyProtection="1">
      <alignment horizontal="center" vertical="center"/>
      <protection locked="0"/>
    </xf>
    <xf numFmtId="0" fontId="0" fillId="0" borderId="24" xfId="0" applyNumberFormat="1" applyFont="1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3" fontId="11" fillId="5" borderId="61" xfId="0" applyNumberFormat="1" applyFont="1" applyFill="1" applyBorder="1" applyAlignment="1">
      <alignment horizont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166" fontId="11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 applyProtection="1">
      <alignment horizontal="center" vertical="center"/>
    </xf>
    <xf numFmtId="166" fontId="1" fillId="3" borderId="13" xfId="0" applyNumberFormat="1" applyFont="1" applyFill="1" applyBorder="1" applyAlignment="1" applyProtection="1">
      <alignment horizontal="center" vertical="center"/>
    </xf>
    <xf numFmtId="0" fontId="1" fillId="7" borderId="6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>
      <alignment horizontal="center"/>
    </xf>
    <xf numFmtId="3" fontId="1" fillId="7" borderId="63" xfId="0" applyNumberFormat="1" applyFont="1" applyFill="1" applyBorder="1" applyAlignment="1">
      <alignment horizontal="center" vertic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167" fontId="11" fillId="5" borderId="38" xfId="1" applyNumberFormat="1" applyFont="1" applyFill="1" applyBorder="1" applyAlignment="1">
      <alignment horizontal="center"/>
    </xf>
    <xf numFmtId="10" fontId="0" fillId="2" borderId="0" xfId="1" applyNumberFormat="1" applyFont="1" applyFill="1"/>
    <xf numFmtId="166" fontId="11" fillId="5" borderId="60" xfId="0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F73A2A0-50C8-41A0-AC5F-F817EB7F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CBBDEB9C-C9B8-44F1-9916-AFCAFC6C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E6C4D998-2D1E-4C8A-82F3-59206A66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1395E47D-2B77-4BA8-B749-8EE37A2C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D9785E9-5175-4210-9F14-7D821A39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5B90415-4C59-41FC-90D6-7FCAB170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C9D07E4-B1E7-4931-B573-0FF35436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F4D4D25-2281-4030-B1A4-7C9D8E18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4BFD9A39-5D6E-498B-95AC-A487A3EE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019E61C-78A3-45F8-B3B0-FE42F12D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E59CD19-5C60-4E42-BC74-370BEEB7C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21C24FDD-E5E2-4BB5-8034-DFB0A981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3F8475DD-8E23-43CB-8D49-9DC0AE8A2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357F82EB-1CD5-4748-80DF-892D13D6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26FF22-99C3-4A1E-8A30-D70B7966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69150B5-98EC-474D-9B3E-2D8387EF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CD357CCC-619F-4B80-B420-F7849E9C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56F698CF-CE20-4062-8720-145A504E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DAF801C3-FDB1-4D3E-ADEE-26BC4DAE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735569F-2FC6-43FE-A3E2-C6E1453BF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6A2CD75-0FA0-4673-86D2-ECD4BC24A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9192" y="320841"/>
          <a:ext cx="2368226" cy="2249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5054FD7-5F6B-46D5-AA7B-BACC361A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D8958914-754D-4431-8845-331AE4A3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897925E7-389B-4F4F-87A3-5897EAF6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EB7609F-FC8C-4991-B6FB-47059632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19BE60A1-9FD4-4A22-A692-3AE85A56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46E34B51-A7F6-4D8D-A22D-AC870F80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0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3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25" zoomScale="90" zoomScaleNormal="90" workbookViewId="0">
      <selection activeCell="G20" sqref="G20"/>
    </sheetView>
  </sheetViews>
  <sheetFormatPr baseColWidth="10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x14ac:dyDescent="0.3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3" x14ac:dyDescent="0.35">
      <c r="A3" s="57"/>
      <c r="B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3" x14ac:dyDescent="0.35">
      <c r="A4" s="57"/>
      <c r="B4" s="57"/>
      <c r="C4" s="71" t="s">
        <v>20</v>
      </c>
      <c r="D4" s="57"/>
      <c r="E4" s="57"/>
      <c r="F4" s="57"/>
      <c r="G4" s="57"/>
      <c r="H4" s="57"/>
      <c r="I4" s="57"/>
      <c r="J4" s="57"/>
      <c r="K4" s="57"/>
      <c r="L4" s="74"/>
      <c r="M4" s="76"/>
      <c r="N4" s="76"/>
      <c r="O4" s="74" t="s">
        <v>29</v>
      </c>
      <c r="P4" s="76"/>
      <c r="Q4" s="76"/>
      <c r="R4" s="76"/>
      <c r="S4" s="57"/>
      <c r="T4" s="57"/>
      <c r="U4" s="57"/>
      <c r="V4" s="57"/>
      <c r="W4" s="57"/>
    </row>
    <row r="5" spans="1:23" x14ac:dyDescent="0.35">
      <c r="A5" s="57"/>
      <c r="B5" s="57"/>
      <c r="C5" s="71" t="s">
        <v>19</v>
      </c>
      <c r="D5" s="71"/>
      <c r="E5" s="71"/>
      <c r="F5" s="71"/>
      <c r="G5" s="71"/>
      <c r="H5" s="71"/>
      <c r="I5" s="57"/>
      <c r="J5" s="57"/>
      <c r="K5" s="57"/>
      <c r="L5" s="74"/>
      <c r="M5" s="76"/>
      <c r="N5" s="76"/>
      <c r="O5" s="71" t="s">
        <v>30</v>
      </c>
      <c r="P5" s="76"/>
      <c r="Q5" s="76"/>
      <c r="R5" s="76"/>
      <c r="S5" s="57"/>
      <c r="T5" s="57"/>
      <c r="U5" s="57"/>
      <c r="V5" s="57"/>
      <c r="W5" s="57"/>
    </row>
    <row r="6" spans="1:23" x14ac:dyDescent="0.3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76"/>
      <c r="M6" s="76"/>
      <c r="N6" s="76"/>
      <c r="O6" s="57"/>
      <c r="P6" s="57"/>
      <c r="Q6" s="57"/>
      <c r="S6" s="57"/>
      <c r="T6" s="57"/>
      <c r="U6" s="57"/>
      <c r="V6" s="57"/>
      <c r="W6" s="57"/>
    </row>
    <row r="7" spans="1:23" x14ac:dyDescent="0.3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76"/>
      <c r="M7" s="76"/>
      <c r="N7" s="76"/>
      <c r="O7" s="76"/>
      <c r="P7" s="76"/>
      <c r="Q7" s="76"/>
      <c r="R7" s="76"/>
      <c r="S7" s="57"/>
      <c r="T7" s="57"/>
      <c r="U7" s="57"/>
      <c r="V7" s="57"/>
      <c r="W7" s="57"/>
    </row>
    <row r="8" spans="1:23" x14ac:dyDescent="0.35">
      <c r="A8" s="57"/>
      <c r="B8" s="57"/>
      <c r="C8" s="138" t="s">
        <v>12</v>
      </c>
      <c r="D8" s="138" t="s">
        <v>1</v>
      </c>
      <c r="E8" s="58" t="s">
        <v>8</v>
      </c>
      <c r="F8" s="138" t="s">
        <v>13</v>
      </c>
      <c r="G8" s="142" t="s">
        <v>14</v>
      </c>
      <c r="H8" s="143"/>
      <c r="I8" s="57"/>
      <c r="J8" s="57"/>
      <c r="K8" s="71" t="s">
        <v>28</v>
      </c>
      <c r="L8" s="77"/>
      <c r="M8" s="77"/>
      <c r="N8" s="77"/>
      <c r="O8" s="140" t="s">
        <v>26</v>
      </c>
      <c r="P8" s="138" t="s">
        <v>25</v>
      </c>
      <c r="Q8" s="140" t="s">
        <v>22</v>
      </c>
      <c r="R8" s="76"/>
      <c r="S8" s="57"/>
      <c r="T8" s="57"/>
      <c r="U8" s="57"/>
      <c r="V8" s="57"/>
      <c r="W8" s="57"/>
    </row>
    <row r="9" spans="1:23" x14ac:dyDescent="0.35">
      <c r="A9" s="57"/>
      <c r="B9" s="57"/>
      <c r="C9" s="139"/>
      <c r="D9" s="139"/>
      <c r="E9" s="97" t="s">
        <v>18</v>
      </c>
      <c r="F9" s="139"/>
      <c r="G9" s="144"/>
      <c r="H9" s="145"/>
      <c r="I9" s="57"/>
      <c r="J9" s="57"/>
      <c r="K9" s="57"/>
      <c r="L9" s="77"/>
      <c r="M9" s="77"/>
      <c r="N9" s="77"/>
      <c r="O9" s="141"/>
      <c r="P9" s="139"/>
      <c r="Q9" s="141"/>
      <c r="R9" s="76"/>
      <c r="S9" s="57"/>
      <c r="T9" s="57"/>
      <c r="U9" s="57"/>
      <c r="V9" s="57"/>
      <c r="W9" s="57"/>
    </row>
    <row r="10" spans="1:23" x14ac:dyDescent="0.35">
      <c r="A10" s="57"/>
      <c r="B10" s="57"/>
      <c r="C10" s="58">
        <v>0</v>
      </c>
      <c r="D10" s="94">
        <v>44742</v>
      </c>
      <c r="E10" s="95">
        <v>0.33333333333333331</v>
      </c>
      <c r="F10" s="96">
        <v>1599633</v>
      </c>
      <c r="G10" s="82" t="s">
        <v>41</v>
      </c>
      <c r="H10" s="82" t="s">
        <v>11</v>
      </c>
      <c r="I10" s="57"/>
      <c r="J10" s="57"/>
      <c r="K10" s="57"/>
      <c r="L10" s="77"/>
      <c r="M10" s="77"/>
      <c r="N10" s="77"/>
      <c r="O10" s="92" t="s">
        <v>11</v>
      </c>
      <c r="P10" s="82" t="s">
        <v>41</v>
      </c>
      <c r="Q10" s="82" t="s">
        <v>41</v>
      </c>
      <c r="R10" s="76"/>
      <c r="S10" s="57"/>
      <c r="T10" s="57"/>
      <c r="U10" s="57"/>
      <c r="V10" s="57"/>
      <c r="W10" s="57"/>
    </row>
    <row r="11" spans="1:23" x14ac:dyDescent="0.35">
      <c r="A11" s="57"/>
      <c r="B11" s="57"/>
      <c r="C11" s="59">
        <v>1</v>
      </c>
      <c r="D11" s="60">
        <v>44743</v>
      </c>
      <c r="E11" s="72">
        <v>0.33333333333333331</v>
      </c>
      <c r="F11" s="61">
        <f>'Día 1'!C16</f>
        <v>1600844</v>
      </c>
      <c r="G11" s="61">
        <f>F11-F10</f>
        <v>1211</v>
      </c>
      <c r="H11" s="62">
        <f>G11*1000/24/60/60</f>
        <v>14.016203703703704</v>
      </c>
      <c r="I11" s="57"/>
      <c r="J11" s="57"/>
      <c r="K11" s="148" t="s">
        <v>33</v>
      </c>
      <c r="L11" s="149"/>
      <c r="M11" s="150"/>
      <c r="O11" s="61">
        <v>30</v>
      </c>
      <c r="P11" s="61">
        <f>O11*60*60*24/1000</f>
        <v>2592</v>
      </c>
      <c r="Q11" s="61">
        <f>G11</f>
        <v>1211</v>
      </c>
      <c r="R11" s="76"/>
      <c r="S11" s="57"/>
      <c r="T11" s="57"/>
      <c r="U11" s="57"/>
      <c r="V11" s="57"/>
      <c r="W11" s="57"/>
    </row>
    <row r="12" spans="1:23" x14ac:dyDescent="0.35">
      <c r="A12" s="57"/>
      <c r="B12" s="57"/>
      <c r="C12" s="59">
        <v>2</v>
      </c>
      <c r="D12" s="60">
        <v>44744</v>
      </c>
      <c r="E12" s="72">
        <v>0.33333333333333331</v>
      </c>
      <c r="F12" s="61">
        <f>'Día 2'!C16</f>
        <v>1603318</v>
      </c>
      <c r="G12" s="61">
        <f t="shared" ref="G12:G41" si="0">F12-F11</f>
        <v>2474</v>
      </c>
      <c r="H12" s="62">
        <f t="shared" ref="H12:H41" si="1">G12*1000/24/60/60</f>
        <v>28.634259259259256</v>
      </c>
      <c r="I12" s="57"/>
      <c r="J12" s="101"/>
      <c r="K12" s="73"/>
      <c r="L12" s="81">
        <f>SUM(G11:G13)</f>
        <v>6330</v>
      </c>
      <c r="M12" s="83" t="s">
        <v>17</v>
      </c>
      <c r="N12" s="80"/>
      <c r="O12" s="61">
        <v>30</v>
      </c>
      <c r="P12" s="61">
        <f t="shared" ref="P12:P40" si="2">O12*60*60*24/1000</f>
        <v>2592</v>
      </c>
      <c r="Q12" s="61">
        <f t="shared" ref="Q12:Q41" si="3">G12</f>
        <v>2474</v>
      </c>
      <c r="R12" s="76"/>
      <c r="S12" s="57"/>
      <c r="T12" s="57"/>
      <c r="U12" s="57"/>
      <c r="V12" s="57"/>
      <c r="W12" s="57"/>
    </row>
    <row r="13" spans="1:23" x14ac:dyDescent="0.35">
      <c r="A13" s="57"/>
      <c r="B13" s="57"/>
      <c r="C13" s="59">
        <v>3</v>
      </c>
      <c r="D13" s="60">
        <v>44745</v>
      </c>
      <c r="E13" s="72">
        <v>0.33333333333333331</v>
      </c>
      <c r="F13" s="61">
        <f>'Día 3'!C16</f>
        <v>1605963</v>
      </c>
      <c r="G13" s="61">
        <f t="shared" si="0"/>
        <v>2645</v>
      </c>
      <c r="H13" s="62">
        <f t="shared" si="1"/>
        <v>30.613425925925924</v>
      </c>
      <c r="I13" s="57"/>
      <c r="J13" s="57"/>
      <c r="K13" s="73"/>
      <c r="L13" s="86">
        <f>L12*1000/3/24/60/60</f>
        <v>24.421296296296298</v>
      </c>
      <c r="M13" s="86" t="s">
        <v>11</v>
      </c>
      <c r="N13" s="80"/>
      <c r="O13" s="61">
        <v>30</v>
      </c>
      <c r="P13" s="61">
        <f t="shared" si="2"/>
        <v>2592</v>
      </c>
      <c r="Q13" s="61">
        <f t="shared" si="3"/>
        <v>2645</v>
      </c>
      <c r="R13" s="76"/>
      <c r="S13" s="57"/>
      <c r="T13" s="57"/>
      <c r="U13" s="57"/>
      <c r="V13" s="57"/>
      <c r="W13" s="57"/>
    </row>
    <row r="14" spans="1:23" x14ac:dyDescent="0.35">
      <c r="A14" s="57"/>
      <c r="B14" s="57"/>
      <c r="C14" s="59">
        <v>4</v>
      </c>
      <c r="D14" s="60">
        <v>44746</v>
      </c>
      <c r="E14" s="72">
        <v>0.33333333333333331</v>
      </c>
      <c r="F14" s="61">
        <f>'Día 4'!C16</f>
        <v>1608578</v>
      </c>
      <c r="G14" s="61">
        <f t="shared" si="0"/>
        <v>2615</v>
      </c>
      <c r="H14" s="62">
        <f t="shared" si="1"/>
        <v>30.266203703703702</v>
      </c>
      <c r="I14" s="57"/>
      <c r="J14" s="57"/>
      <c r="K14" s="75"/>
      <c r="L14" s="84"/>
      <c r="M14" s="85"/>
      <c r="N14" s="80"/>
      <c r="O14" s="61">
        <v>30</v>
      </c>
      <c r="P14" s="61">
        <f t="shared" si="2"/>
        <v>2592</v>
      </c>
      <c r="Q14" s="61">
        <f t="shared" si="3"/>
        <v>2615</v>
      </c>
      <c r="R14" s="76"/>
      <c r="S14" s="57"/>
      <c r="T14" s="57"/>
      <c r="U14" s="57"/>
      <c r="V14" s="57"/>
      <c r="W14" s="57"/>
    </row>
    <row r="15" spans="1:23" x14ac:dyDescent="0.35">
      <c r="A15" s="57"/>
      <c r="B15" s="57"/>
      <c r="C15" s="59">
        <v>5</v>
      </c>
      <c r="D15" s="60">
        <v>44747</v>
      </c>
      <c r="E15" s="72">
        <v>0.33333333333333331</v>
      </c>
      <c r="F15" s="61">
        <f>'Día 5'!C16</f>
        <v>1611187</v>
      </c>
      <c r="G15" s="61">
        <f t="shared" si="0"/>
        <v>2609</v>
      </c>
      <c r="H15" s="62">
        <f t="shared" si="1"/>
        <v>30.196759259259256</v>
      </c>
      <c r="I15" s="57"/>
      <c r="J15" s="57"/>
      <c r="K15" s="57"/>
      <c r="L15" s="81"/>
      <c r="M15" s="79"/>
      <c r="N15" s="80"/>
      <c r="O15" s="61">
        <v>30</v>
      </c>
      <c r="P15" s="61">
        <f t="shared" si="2"/>
        <v>2592</v>
      </c>
      <c r="Q15" s="61">
        <f t="shared" si="3"/>
        <v>2609</v>
      </c>
      <c r="R15" s="76"/>
      <c r="S15" s="57"/>
      <c r="T15" s="57"/>
      <c r="U15" s="57"/>
      <c r="V15" s="57"/>
      <c r="W15" s="57"/>
    </row>
    <row r="16" spans="1:23" x14ac:dyDescent="0.35">
      <c r="A16" s="57"/>
      <c r="B16" s="57"/>
      <c r="C16" s="59">
        <v>6</v>
      </c>
      <c r="D16" s="60">
        <v>44748</v>
      </c>
      <c r="E16" s="72">
        <v>0.33333333333333331</v>
      </c>
      <c r="F16" s="61">
        <f>'DÍa 6'!C16</f>
        <v>1613797</v>
      </c>
      <c r="G16" s="61">
        <f t="shared" si="0"/>
        <v>2610</v>
      </c>
      <c r="H16" s="62">
        <f t="shared" si="1"/>
        <v>30.208333333333332</v>
      </c>
      <c r="I16" s="57"/>
      <c r="J16" s="57"/>
      <c r="K16" s="57"/>
      <c r="L16" s="81"/>
      <c r="M16" s="79"/>
      <c r="N16" s="80"/>
      <c r="O16" s="61">
        <v>30</v>
      </c>
      <c r="P16" s="61">
        <f t="shared" si="2"/>
        <v>2592</v>
      </c>
      <c r="Q16" s="61">
        <f t="shared" si="3"/>
        <v>2610</v>
      </c>
      <c r="R16" s="76"/>
      <c r="S16" s="57"/>
      <c r="T16" s="57"/>
      <c r="U16" s="57"/>
      <c r="V16" s="57"/>
      <c r="W16" s="57"/>
    </row>
    <row r="17" spans="1:23" x14ac:dyDescent="0.35">
      <c r="A17" s="57"/>
      <c r="B17" s="57"/>
      <c r="C17" s="59">
        <v>7</v>
      </c>
      <c r="D17" s="60">
        <v>44749</v>
      </c>
      <c r="E17" s="72">
        <v>0.33333333333333331</v>
      </c>
      <c r="F17" s="61">
        <f>'Día 7'!C16</f>
        <v>1616306</v>
      </c>
      <c r="G17" s="61">
        <f t="shared" si="0"/>
        <v>2509</v>
      </c>
      <c r="H17" s="62">
        <f t="shared" si="1"/>
        <v>29.039351851851851</v>
      </c>
      <c r="I17" s="57"/>
      <c r="J17" s="57"/>
      <c r="K17" s="148" t="s">
        <v>34</v>
      </c>
      <c r="L17" s="149"/>
      <c r="M17" s="150"/>
      <c r="N17" s="80"/>
      <c r="O17" s="61">
        <v>30</v>
      </c>
      <c r="P17" s="61">
        <f t="shared" si="2"/>
        <v>2592</v>
      </c>
      <c r="Q17" s="61">
        <f t="shared" si="3"/>
        <v>2509</v>
      </c>
      <c r="R17" s="76"/>
      <c r="S17" s="57"/>
      <c r="T17" s="57"/>
      <c r="U17" s="57"/>
      <c r="V17" s="57"/>
      <c r="W17" s="57"/>
    </row>
    <row r="18" spans="1:23" x14ac:dyDescent="0.35">
      <c r="A18" s="57"/>
      <c r="B18" s="57"/>
      <c r="C18" s="59">
        <v>8</v>
      </c>
      <c r="D18" s="60">
        <v>44750</v>
      </c>
      <c r="E18" s="72">
        <v>0.33333333333333331</v>
      </c>
      <c r="F18" s="61">
        <f>'Día 8'!C16</f>
        <v>1618982</v>
      </c>
      <c r="G18" s="61">
        <f t="shared" si="0"/>
        <v>2676</v>
      </c>
      <c r="H18" s="62">
        <f t="shared" si="1"/>
        <v>30.972222222222221</v>
      </c>
      <c r="I18" s="57"/>
      <c r="J18" s="101"/>
      <c r="K18" s="73"/>
      <c r="L18" s="81">
        <f>SUM(G14:G20)</f>
        <v>16681</v>
      </c>
      <c r="M18" s="83" t="s">
        <v>17</v>
      </c>
      <c r="N18" s="80"/>
      <c r="O18" s="61">
        <v>30</v>
      </c>
      <c r="P18" s="61">
        <f t="shared" si="2"/>
        <v>2592</v>
      </c>
      <c r="Q18" s="61">
        <f t="shared" si="3"/>
        <v>2676</v>
      </c>
      <c r="R18" s="76"/>
      <c r="S18" s="57"/>
      <c r="T18" s="57"/>
      <c r="U18" s="57"/>
      <c r="V18" s="57"/>
      <c r="W18" s="57"/>
    </row>
    <row r="19" spans="1:23" x14ac:dyDescent="0.35">
      <c r="A19" s="57"/>
      <c r="B19" s="57"/>
      <c r="C19" s="59">
        <v>9</v>
      </c>
      <c r="D19" s="60">
        <v>44751</v>
      </c>
      <c r="E19" s="72">
        <v>0.33333333333333331</v>
      </c>
      <c r="F19" s="61">
        <f>'Día 9'!C16</f>
        <v>1621726</v>
      </c>
      <c r="G19" s="61">
        <f t="shared" si="0"/>
        <v>2744</v>
      </c>
      <c r="H19" s="62">
        <f t="shared" si="1"/>
        <v>31.759259259259256</v>
      </c>
      <c r="I19" s="57"/>
      <c r="J19" s="57"/>
      <c r="K19" s="73"/>
      <c r="L19" s="86">
        <f>L18*1000/7/24/60/60</f>
        <v>27.581018518518519</v>
      </c>
      <c r="M19" s="86" t="s">
        <v>11</v>
      </c>
      <c r="N19" s="80"/>
      <c r="O19" s="61">
        <v>30</v>
      </c>
      <c r="P19" s="61">
        <f t="shared" si="2"/>
        <v>2592</v>
      </c>
      <c r="Q19" s="61">
        <f t="shared" si="3"/>
        <v>2744</v>
      </c>
      <c r="R19" s="76"/>
      <c r="S19" s="57"/>
      <c r="T19" s="57"/>
      <c r="U19" s="57"/>
      <c r="V19" s="57"/>
      <c r="W19" s="57"/>
    </row>
    <row r="20" spans="1:23" x14ac:dyDescent="0.35">
      <c r="A20" s="57"/>
      <c r="B20" s="57"/>
      <c r="C20" s="59">
        <v>10</v>
      </c>
      <c r="D20" s="60">
        <v>44752</v>
      </c>
      <c r="E20" s="72">
        <v>0.33333333333333331</v>
      </c>
      <c r="F20" s="61">
        <f>'Día 10'!C16</f>
        <v>1622644</v>
      </c>
      <c r="G20" s="61">
        <f t="shared" si="0"/>
        <v>918</v>
      </c>
      <c r="H20" s="62">
        <f t="shared" si="1"/>
        <v>10.625</v>
      </c>
      <c r="I20" s="57"/>
      <c r="J20" s="57"/>
      <c r="K20" s="75"/>
      <c r="L20" s="84"/>
      <c r="M20" s="85"/>
      <c r="N20" s="80"/>
      <c r="O20" s="61">
        <v>30</v>
      </c>
      <c r="P20" s="61">
        <f t="shared" si="2"/>
        <v>2592</v>
      </c>
      <c r="Q20" s="61">
        <f t="shared" si="3"/>
        <v>918</v>
      </c>
      <c r="R20" s="76"/>
      <c r="S20" s="57"/>
      <c r="T20" s="57"/>
      <c r="U20" s="57"/>
      <c r="V20" s="57"/>
      <c r="W20" s="57"/>
    </row>
    <row r="21" spans="1:23" x14ac:dyDescent="0.35">
      <c r="A21" s="57"/>
      <c r="B21" s="57"/>
      <c r="C21" s="59">
        <v>11</v>
      </c>
      <c r="D21" s="60">
        <v>44753</v>
      </c>
      <c r="E21" s="72">
        <v>0.33333333333333331</v>
      </c>
      <c r="F21" s="61">
        <f>'Día 11'!C16</f>
        <v>1624348</v>
      </c>
      <c r="G21" s="61">
        <f t="shared" si="0"/>
        <v>1704</v>
      </c>
      <c r="H21" s="62">
        <f t="shared" si="1"/>
        <v>19.722222222222221</v>
      </c>
      <c r="I21" s="57"/>
      <c r="J21" s="57"/>
      <c r="K21" s="57"/>
      <c r="L21" s="78"/>
      <c r="M21" s="79"/>
      <c r="N21" s="80"/>
      <c r="O21" s="61">
        <v>30</v>
      </c>
      <c r="P21" s="61">
        <f t="shared" si="2"/>
        <v>2592</v>
      </c>
      <c r="Q21" s="61">
        <f t="shared" si="3"/>
        <v>1704</v>
      </c>
      <c r="R21" s="76"/>
      <c r="S21" s="57"/>
      <c r="T21" s="57"/>
      <c r="U21" s="57"/>
      <c r="V21" s="57"/>
      <c r="W21" s="57"/>
    </row>
    <row r="22" spans="1:23" x14ac:dyDescent="0.35">
      <c r="A22" s="57"/>
      <c r="B22" s="57"/>
      <c r="C22" s="59">
        <v>12</v>
      </c>
      <c r="D22" s="60">
        <v>44754</v>
      </c>
      <c r="E22" s="72">
        <v>0.33333333333333331</v>
      </c>
      <c r="F22" s="61">
        <f>'Día 12'!C16</f>
        <v>1627414</v>
      </c>
      <c r="G22" s="61">
        <f t="shared" si="0"/>
        <v>3066</v>
      </c>
      <c r="H22" s="62">
        <f t="shared" si="1"/>
        <v>35.486111111111107</v>
      </c>
      <c r="I22" s="57"/>
      <c r="J22" s="57"/>
      <c r="K22" s="57"/>
      <c r="L22" s="78"/>
      <c r="M22" s="79"/>
      <c r="N22" s="80"/>
      <c r="O22" s="61">
        <v>30</v>
      </c>
      <c r="P22" s="61">
        <f t="shared" si="2"/>
        <v>2592</v>
      </c>
      <c r="Q22" s="61">
        <f t="shared" si="3"/>
        <v>3066</v>
      </c>
      <c r="R22" s="76"/>
      <c r="S22" s="57" t="s">
        <v>0</v>
      </c>
      <c r="T22" s="57"/>
      <c r="U22" s="57"/>
      <c r="V22" s="57"/>
      <c r="W22" s="57"/>
    </row>
    <row r="23" spans="1:23" x14ac:dyDescent="0.35">
      <c r="A23" s="57"/>
      <c r="B23" s="57"/>
      <c r="C23" s="59">
        <v>13</v>
      </c>
      <c r="D23" s="60">
        <v>44755</v>
      </c>
      <c r="E23" s="72">
        <v>0.33333333333333331</v>
      </c>
      <c r="F23" s="61">
        <f>'Día 13'!C16</f>
        <v>1630499</v>
      </c>
      <c r="G23" s="61">
        <f t="shared" si="0"/>
        <v>3085</v>
      </c>
      <c r="H23" s="62">
        <f t="shared" si="1"/>
        <v>35.706018518518519</v>
      </c>
      <c r="I23" s="57"/>
      <c r="J23" s="57"/>
      <c r="K23" s="148" t="s">
        <v>35</v>
      </c>
      <c r="L23" s="149"/>
      <c r="M23" s="150"/>
      <c r="N23" s="80"/>
      <c r="O23" s="61">
        <v>30</v>
      </c>
      <c r="P23" s="61">
        <f t="shared" si="2"/>
        <v>2592</v>
      </c>
      <c r="Q23" s="61">
        <f t="shared" si="3"/>
        <v>3085</v>
      </c>
      <c r="R23" s="76"/>
      <c r="S23" s="57"/>
      <c r="T23" s="57"/>
      <c r="U23" s="57"/>
      <c r="V23" s="57"/>
      <c r="W23" s="57"/>
    </row>
    <row r="24" spans="1:23" x14ac:dyDescent="0.35">
      <c r="A24" s="57"/>
      <c r="B24" s="57"/>
      <c r="C24" s="59">
        <v>14</v>
      </c>
      <c r="D24" s="60">
        <v>44756</v>
      </c>
      <c r="E24" s="72">
        <v>0.33333333333333331</v>
      </c>
      <c r="F24" s="61">
        <f>'Día 14'!C16</f>
        <v>1633713</v>
      </c>
      <c r="G24" s="61">
        <f t="shared" si="0"/>
        <v>3214</v>
      </c>
      <c r="H24" s="62">
        <f t="shared" si="1"/>
        <v>37.199074074074069</v>
      </c>
      <c r="I24" s="57"/>
      <c r="J24" s="101"/>
      <c r="K24" s="73"/>
      <c r="L24" s="81">
        <f>SUM(G21:G27)</f>
        <v>20457</v>
      </c>
      <c r="M24" s="83" t="s">
        <v>17</v>
      </c>
      <c r="N24" s="80"/>
      <c r="O24" s="61">
        <v>30</v>
      </c>
      <c r="P24" s="61">
        <f t="shared" si="2"/>
        <v>2592</v>
      </c>
      <c r="Q24" s="61">
        <f t="shared" si="3"/>
        <v>3214</v>
      </c>
      <c r="R24" s="76"/>
      <c r="S24" s="57"/>
      <c r="T24" s="57"/>
      <c r="U24" s="57"/>
      <c r="V24" s="57"/>
      <c r="W24" s="57"/>
    </row>
    <row r="25" spans="1:23" x14ac:dyDescent="0.35">
      <c r="A25" s="57"/>
      <c r="B25" s="57"/>
      <c r="C25" s="59">
        <v>15</v>
      </c>
      <c r="D25" s="60">
        <v>44757</v>
      </c>
      <c r="E25" s="72">
        <v>0.33333333333333331</v>
      </c>
      <c r="F25" s="61">
        <f>'Día 15'!C16</f>
        <v>1636998</v>
      </c>
      <c r="G25" s="61">
        <f t="shared" si="0"/>
        <v>3285</v>
      </c>
      <c r="H25" s="62">
        <f t="shared" si="1"/>
        <v>38.020833333333336</v>
      </c>
      <c r="I25" s="57"/>
      <c r="J25" s="57"/>
      <c r="K25" s="73"/>
      <c r="L25" s="86">
        <f>L24*1000/7/24/60/60</f>
        <v>33.824404761904766</v>
      </c>
      <c r="M25" s="86" t="s">
        <v>11</v>
      </c>
      <c r="N25" s="80"/>
      <c r="O25" s="61">
        <v>30</v>
      </c>
      <c r="P25" s="61">
        <f t="shared" si="2"/>
        <v>2592</v>
      </c>
      <c r="Q25" s="61">
        <f t="shared" si="3"/>
        <v>3285</v>
      </c>
      <c r="R25" s="76"/>
      <c r="S25" s="57"/>
      <c r="T25" s="57"/>
      <c r="U25" s="57"/>
      <c r="V25" s="57"/>
      <c r="W25" s="57"/>
    </row>
    <row r="26" spans="1:23" x14ac:dyDescent="0.35">
      <c r="A26" s="57"/>
      <c r="B26" s="57"/>
      <c r="C26" s="59">
        <v>16</v>
      </c>
      <c r="D26" s="60">
        <v>44758</v>
      </c>
      <c r="E26" s="72">
        <v>0.33333333333333331</v>
      </c>
      <c r="F26" s="61">
        <f>'Día 16'!C16</f>
        <v>1640269</v>
      </c>
      <c r="G26" s="61">
        <f t="shared" si="0"/>
        <v>3271</v>
      </c>
      <c r="H26" s="62">
        <f t="shared" si="1"/>
        <v>37.858796296296298</v>
      </c>
      <c r="I26" s="57"/>
      <c r="J26" s="57"/>
      <c r="K26" s="75"/>
      <c r="L26" s="84"/>
      <c r="M26" s="85"/>
      <c r="N26" s="80"/>
      <c r="O26" s="61">
        <v>30</v>
      </c>
      <c r="P26" s="61">
        <f t="shared" si="2"/>
        <v>2592</v>
      </c>
      <c r="Q26" s="61">
        <f t="shared" si="3"/>
        <v>3271</v>
      </c>
      <c r="R26" s="76"/>
      <c r="S26" s="57"/>
      <c r="T26" s="57"/>
      <c r="U26" s="57"/>
      <c r="V26" s="57"/>
      <c r="W26" s="57"/>
    </row>
    <row r="27" spans="1:23" x14ac:dyDescent="0.35">
      <c r="A27" s="57"/>
      <c r="B27" s="57"/>
      <c r="C27" s="59">
        <v>17</v>
      </c>
      <c r="D27" s="60">
        <v>44759</v>
      </c>
      <c r="E27" s="72">
        <v>0.33333333333333331</v>
      </c>
      <c r="F27" s="61">
        <f>'Día 17'!C16</f>
        <v>1643101</v>
      </c>
      <c r="G27" s="61">
        <f t="shared" si="0"/>
        <v>2832</v>
      </c>
      <c r="H27" s="62">
        <f t="shared" si="1"/>
        <v>32.777777777777779</v>
      </c>
      <c r="I27" s="57"/>
      <c r="J27" s="57"/>
      <c r="K27" s="57"/>
      <c r="L27" s="78"/>
      <c r="M27" s="79"/>
      <c r="N27" s="80"/>
      <c r="O27" s="61">
        <v>30</v>
      </c>
      <c r="P27" s="61">
        <f t="shared" si="2"/>
        <v>2592</v>
      </c>
      <c r="Q27" s="61">
        <f t="shared" si="3"/>
        <v>2832</v>
      </c>
      <c r="R27" s="76"/>
      <c r="S27" s="57"/>
      <c r="T27" s="57"/>
      <c r="U27" s="57"/>
      <c r="V27" s="57"/>
      <c r="W27" s="57"/>
    </row>
    <row r="28" spans="1:23" x14ac:dyDescent="0.35">
      <c r="A28" s="57"/>
      <c r="B28" s="57"/>
      <c r="C28" s="59">
        <v>18</v>
      </c>
      <c r="D28" s="60">
        <v>44760</v>
      </c>
      <c r="E28" s="72">
        <v>0.33333333333333331</v>
      </c>
      <c r="F28" s="61">
        <f>'Día 18'!C16</f>
        <v>1645784</v>
      </c>
      <c r="G28" s="61">
        <f t="shared" si="0"/>
        <v>2683</v>
      </c>
      <c r="H28" s="62">
        <f t="shared" si="1"/>
        <v>31.053240740740744</v>
      </c>
      <c r="I28" s="57"/>
      <c r="J28" s="57"/>
      <c r="K28" s="57"/>
      <c r="L28" s="78"/>
      <c r="M28" s="79"/>
      <c r="N28" s="80"/>
      <c r="O28" s="61">
        <v>30</v>
      </c>
      <c r="P28" s="61">
        <f t="shared" si="2"/>
        <v>2592</v>
      </c>
      <c r="Q28" s="61">
        <f t="shared" si="3"/>
        <v>2683</v>
      </c>
      <c r="R28" s="76"/>
      <c r="S28" s="57"/>
      <c r="T28" s="57"/>
      <c r="U28" s="57"/>
      <c r="V28" s="57"/>
      <c r="W28" s="57"/>
    </row>
    <row r="29" spans="1:23" x14ac:dyDescent="0.35">
      <c r="A29" s="57"/>
      <c r="B29" s="57"/>
      <c r="C29" s="59">
        <v>19</v>
      </c>
      <c r="D29" s="60">
        <v>44761</v>
      </c>
      <c r="E29" s="72">
        <v>0.33333333333333331</v>
      </c>
      <c r="F29" s="61">
        <f>'Día 19'!C16</f>
        <v>1648971</v>
      </c>
      <c r="G29" s="61">
        <f t="shared" si="0"/>
        <v>3187</v>
      </c>
      <c r="H29" s="62">
        <f t="shared" si="1"/>
        <v>36.886574074074069</v>
      </c>
      <c r="I29" s="57"/>
      <c r="J29" s="57"/>
      <c r="K29" s="148" t="s">
        <v>36</v>
      </c>
      <c r="L29" s="149"/>
      <c r="M29" s="150"/>
      <c r="N29" s="80"/>
      <c r="O29" s="61">
        <v>30</v>
      </c>
      <c r="P29" s="61">
        <f t="shared" si="2"/>
        <v>2592</v>
      </c>
      <c r="Q29" s="61">
        <f t="shared" si="3"/>
        <v>3187</v>
      </c>
      <c r="R29" s="76"/>
      <c r="S29" s="57"/>
      <c r="T29" s="57"/>
      <c r="U29" s="57"/>
      <c r="V29" s="57"/>
      <c r="W29" s="57"/>
    </row>
    <row r="30" spans="1:23" x14ac:dyDescent="0.35">
      <c r="A30" s="57"/>
      <c r="B30" s="57"/>
      <c r="C30" s="59">
        <v>20</v>
      </c>
      <c r="D30" s="60">
        <v>44762</v>
      </c>
      <c r="E30" s="72">
        <v>0.33333333333333331</v>
      </c>
      <c r="F30" s="61">
        <f>'Día 20'!C16</f>
        <v>1651981</v>
      </c>
      <c r="G30" s="61">
        <f t="shared" si="0"/>
        <v>3010</v>
      </c>
      <c r="H30" s="62">
        <f t="shared" si="1"/>
        <v>34.837962962962962</v>
      </c>
      <c r="I30" s="57"/>
      <c r="J30" s="101"/>
      <c r="K30" s="73"/>
      <c r="L30" s="81">
        <f>SUM(G28:G34)</f>
        <v>20425</v>
      </c>
      <c r="M30" s="83" t="s">
        <v>17</v>
      </c>
      <c r="N30" s="80"/>
      <c r="O30" s="61">
        <v>30</v>
      </c>
      <c r="P30" s="61">
        <f t="shared" si="2"/>
        <v>2592</v>
      </c>
      <c r="Q30" s="61">
        <f t="shared" si="3"/>
        <v>3010</v>
      </c>
      <c r="R30" s="76"/>
      <c r="S30" s="57"/>
      <c r="T30" s="57"/>
      <c r="U30" s="57"/>
      <c r="V30" s="57"/>
      <c r="W30" s="57"/>
    </row>
    <row r="31" spans="1:23" x14ac:dyDescent="0.35">
      <c r="A31" s="57"/>
      <c r="B31" s="57"/>
      <c r="C31" s="59">
        <v>21</v>
      </c>
      <c r="D31" s="60">
        <v>44763</v>
      </c>
      <c r="E31" s="72">
        <v>0.33333333333333331</v>
      </c>
      <c r="F31" s="61">
        <f>'Día 21'!C16</f>
        <v>1655038</v>
      </c>
      <c r="G31" s="61">
        <f t="shared" si="0"/>
        <v>3057</v>
      </c>
      <c r="H31" s="62">
        <f t="shared" si="1"/>
        <v>35.381944444444443</v>
      </c>
      <c r="I31" s="57"/>
      <c r="J31" s="57"/>
      <c r="K31" s="73"/>
      <c r="L31" s="86">
        <f>L30*1000/7/24/60/60</f>
        <v>33.771494708994709</v>
      </c>
      <c r="M31" s="86" t="s">
        <v>11</v>
      </c>
      <c r="N31" s="80"/>
      <c r="O31" s="61">
        <v>30</v>
      </c>
      <c r="P31" s="61">
        <f t="shared" si="2"/>
        <v>2592</v>
      </c>
      <c r="Q31" s="61">
        <f t="shared" si="3"/>
        <v>3057</v>
      </c>
      <c r="R31" s="76"/>
      <c r="S31" s="57"/>
      <c r="T31" s="57"/>
      <c r="U31" s="57"/>
      <c r="V31" s="57"/>
      <c r="W31" s="57"/>
    </row>
    <row r="32" spans="1:23" x14ac:dyDescent="0.35">
      <c r="A32" s="57"/>
      <c r="B32" s="57"/>
      <c r="C32" s="59">
        <v>22</v>
      </c>
      <c r="D32" s="60">
        <v>44764</v>
      </c>
      <c r="E32" s="72">
        <v>0.33333333333333331</v>
      </c>
      <c r="F32" s="61">
        <f>'Día 22'!C16</f>
        <v>1658293</v>
      </c>
      <c r="G32" s="61">
        <f t="shared" si="0"/>
        <v>3255</v>
      </c>
      <c r="H32" s="62">
        <f t="shared" si="1"/>
        <v>37.673611111111107</v>
      </c>
      <c r="I32" s="57"/>
      <c r="J32" s="57"/>
      <c r="K32" s="75"/>
      <c r="L32" s="84"/>
      <c r="M32" s="85"/>
      <c r="N32" s="80"/>
      <c r="O32" s="61">
        <v>30</v>
      </c>
      <c r="P32" s="61">
        <f t="shared" si="2"/>
        <v>2592</v>
      </c>
      <c r="Q32" s="61">
        <f t="shared" si="3"/>
        <v>3255</v>
      </c>
      <c r="R32" s="76"/>
      <c r="S32" s="57"/>
      <c r="T32" s="57"/>
      <c r="U32" s="57"/>
      <c r="V32" s="57"/>
      <c r="W32" s="57"/>
    </row>
    <row r="33" spans="1:23" x14ac:dyDescent="0.35">
      <c r="A33" s="57"/>
      <c r="B33" s="57"/>
      <c r="C33" s="59">
        <v>23</v>
      </c>
      <c r="D33" s="60">
        <v>44765</v>
      </c>
      <c r="E33" s="72">
        <v>0.33333333333333331</v>
      </c>
      <c r="F33" s="61">
        <f>'Día 23'!C16</f>
        <v>1661107</v>
      </c>
      <c r="G33" s="61">
        <f t="shared" si="0"/>
        <v>2814</v>
      </c>
      <c r="H33" s="62">
        <f t="shared" si="1"/>
        <v>32.569444444444443</v>
      </c>
      <c r="I33" s="57"/>
      <c r="J33" s="57"/>
      <c r="K33" s="57"/>
      <c r="L33" s="78"/>
      <c r="M33" s="79"/>
      <c r="N33" s="80"/>
      <c r="O33" s="61">
        <v>30</v>
      </c>
      <c r="P33" s="61">
        <f t="shared" si="2"/>
        <v>2592</v>
      </c>
      <c r="Q33" s="61">
        <f t="shared" si="3"/>
        <v>2814</v>
      </c>
      <c r="R33" s="76"/>
      <c r="S33" s="57"/>
      <c r="T33" s="57"/>
      <c r="U33" s="57"/>
      <c r="V33" s="57"/>
      <c r="W33" s="57"/>
    </row>
    <row r="34" spans="1:23" x14ac:dyDescent="0.35">
      <c r="A34" s="57"/>
      <c r="B34" s="57"/>
      <c r="C34" s="59">
        <v>24</v>
      </c>
      <c r="D34" s="60">
        <v>44766</v>
      </c>
      <c r="E34" s="72">
        <v>0.33333333333333331</v>
      </c>
      <c r="F34" s="61">
        <f>'Día 24'!C16</f>
        <v>1663526</v>
      </c>
      <c r="G34" s="61">
        <f t="shared" si="0"/>
        <v>2419</v>
      </c>
      <c r="H34" s="62">
        <f t="shared" si="1"/>
        <v>27.997685185185183</v>
      </c>
      <c r="I34" s="57"/>
      <c r="J34" s="57"/>
      <c r="K34" s="57"/>
      <c r="L34" s="78"/>
      <c r="M34" s="79"/>
      <c r="N34" s="80"/>
      <c r="O34" s="61">
        <v>30</v>
      </c>
      <c r="P34" s="61">
        <f t="shared" si="2"/>
        <v>2592</v>
      </c>
      <c r="Q34" s="61">
        <f t="shared" si="3"/>
        <v>2419</v>
      </c>
      <c r="R34" s="76"/>
      <c r="S34" s="57"/>
      <c r="T34" s="57"/>
      <c r="U34" s="57"/>
      <c r="V34" s="57"/>
      <c r="W34" s="57"/>
    </row>
    <row r="35" spans="1:23" x14ac:dyDescent="0.35">
      <c r="A35" s="57"/>
      <c r="B35" s="57"/>
      <c r="C35" s="59">
        <v>25</v>
      </c>
      <c r="D35" s="60">
        <v>44767</v>
      </c>
      <c r="E35" s="72">
        <v>0.33333333333333331</v>
      </c>
      <c r="F35" s="61">
        <f>'Día 25'!C16</f>
        <v>1666463</v>
      </c>
      <c r="G35" s="61">
        <f t="shared" si="0"/>
        <v>2937</v>
      </c>
      <c r="H35" s="62">
        <f t="shared" si="1"/>
        <v>33.993055555555557</v>
      </c>
      <c r="I35" s="57"/>
      <c r="J35" s="57"/>
      <c r="K35" s="148" t="s">
        <v>37</v>
      </c>
      <c r="L35" s="149"/>
      <c r="M35" s="150"/>
      <c r="N35" s="80"/>
      <c r="O35" s="61">
        <v>30</v>
      </c>
      <c r="P35" s="61">
        <f t="shared" si="2"/>
        <v>2592</v>
      </c>
      <c r="Q35" s="61">
        <f t="shared" si="3"/>
        <v>2937</v>
      </c>
      <c r="R35" s="76"/>
      <c r="S35" s="57"/>
      <c r="T35" s="57"/>
      <c r="U35" s="57"/>
      <c r="V35" s="57"/>
      <c r="W35" s="57"/>
    </row>
    <row r="36" spans="1:23" x14ac:dyDescent="0.35">
      <c r="A36" s="57"/>
      <c r="B36" s="57"/>
      <c r="C36" s="59">
        <v>26</v>
      </c>
      <c r="D36" s="60">
        <v>44768</v>
      </c>
      <c r="E36" s="72">
        <v>0.33333333333333331</v>
      </c>
      <c r="F36" s="61">
        <f>'Día 26'!C16</f>
        <v>1669487</v>
      </c>
      <c r="G36" s="61">
        <f t="shared" si="0"/>
        <v>3024</v>
      </c>
      <c r="H36" s="62">
        <f t="shared" si="1"/>
        <v>35</v>
      </c>
      <c r="I36" s="57"/>
      <c r="J36" s="101"/>
      <c r="K36" s="73"/>
      <c r="L36" s="81">
        <f>SUM(G35:G41)</f>
        <v>22402</v>
      </c>
      <c r="M36" s="83" t="s">
        <v>17</v>
      </c>
      <c r="N36" s="80"/>
      <c r="O36" s="61">
        <v>30</v>
      </c>
      <c r="P36" s="61">
        <f t="shared" si="2"/>
        <v>2592</v>
      </c>
      <c r="Q36" s="61">
        <f t="shared" si="3"/>
        <v>3024</v>
      </c>
      <c r="R36" s="76"/>
      <c r="S36" s="57"/>
      <c r="T36" s="57"/>
      <c r="U36" s="57"/>
      <c r="V36" s="57"/>
      <c r="W36" s="57"/>
    </row>
    <row r="37" spans="1:23" x14ac:dyDescent="0.35">
      <c r="A37" s="57"/>
      <c r="B37" s="57"/>
      <c r="C37" s="59">
        <v>27</v>
      </c>
      <c r="D37" s="60">
        <v>44769</v>
      </c>
      <c r="E37" s="72">
        <v>0.33333333333333331</v>
      </c>
      <c r="F37" s="61">
        <f>'Día 27'!C16</f>
        <v>1672603</v>
      </c>
      <c r="G37" s="61">
        <f t="shared" si="0"/>
        <v>3116</v>
      </c>
      <c r="H37" s="62">
        <f t="shared" si="1"/>
        <v>36.06481481481481</v>
      </c>
      <c r="I37" s="57"/>
      <c r="J37" s="57"/>
      <c r="K37" s="73"/>
      <c r="L37" s="86">
        <f>L36*1000/7/24/60/60</f>
        <v>37.040343915343911</v>
      </c>
      <c r="M37" s="86" t="s">
        <v>11</v>
      </c>
      <c r="N37" s="80"/>
      <c r="O37" s="61">
        <v>30</v>
      </c>
      <c r="P37" s="61">
        <f t="shared" si="2"/>
        <v>2592</v>
      </c>
      <c r="Q37" s="61">
        <f t="shared" si="3"/>
        <v>3116</v>
      </c>
      <c r="R37" s="76"/>
      <c r="S37" s="57"/>
      <c r="T37" s="57"/>
      <c r="U37" s="57"/>
      <c r="V37" s="57"/>
      <c r="W37" s="57"/>
    </row>
    <row r="38" spans="1:23" x14ac:dyDescent="0.35">
      <c r="A38" s="57"/>
      <c r="B38" s="57"/>
      <c r="C38" s="59">
        <v>28</v>
      </c>
      <c r="D38" s="60">
        <v>44770</v>
      </c>
      <c r="E38" s="72">
        <v>0.33333333333333331</v>
      </c>
      <c r="F38" s="61">
        <f>'Día 28'!C16</f>
        <v>1675827</v>
      </c>
      <c r="G38" s="61">
        <f t="shared" si="0"/>
        <v>3224</v>
      </c>
      <c r="H38" s="62">
        <f t="shared" si="1"/>
        <v>37.314814814814817</v>
      </c>
      <c r="I38" s="57"/>
      <c r="J38" s="57"/>
      <c r="K38" s="75"/>
      <c r="L38" s="84"/>
      <c r="M38" s="85"/>
      <c r="N38" s="80"/>
      <c r="O38" s="61">
        <v>30</v>
      </c>
      <c r="P38" s="61">
        <f t="shared" si="2"/>
        <v>2592</v>
      </c>
      <c r="Q38" s="61">
        <f t="shared" si="3"/>
        <v>3224</v>
      </c>
      <c r="R38" s="76"/>
      <c r="S38" s="57"/>
      <c r="T38" s="57"/>
      <c r="U38" s="57"/>
      <c r="V38" s="57"/>
      <c r="W38" s="57"/>
    </row>
    <row r="39" spans="1:23" x14ac:dyDescent="0.35">
      <c r="A39" s="57"/>
      <c r="B39" s="57"/>
      <c r="C39" s="59">
        <v>29</v>
      </c>
      <c r="D39" s="60">
        <v>44771</v>
      </c>
      <c r="E39" s="72">
        <v>0.33333333333333331</v>
      </c>
      <c r="F39" s="61">
        <f>'Día 29'!C16</f>
        <v>1679029</v>
      </c>
      <c r="G39" s="61">
        <f t="shared" si="0"/>
        <v>3202</v>
      </c>
      <c r="H39" s="62">
        <f t="shared" si="1"/>
        <v>37.060185185185183</v>
      </c>
      <c r="I39" s="57"/>
      <c r="J39" s="57"/>
      <c r="K39" s="76"/>
      <c r="L39" s="78"/>
      <c r="M39" s="79"/>
      <c r="N39" s="80"/>
      <c r="O39" s="61">
        <v>30</v>
      </c>
      <c r="P39" s="61">
        <f t="shared" si="2"/>
        <v>2592</v>
      </c>
      <c r="Q39" s="61">
        <f t="shared" si="3"/>
        <v>3202</v>
      </c>
      <c r="R39" s="76"/>
      <c r="S39" s="57"/>
      <c r="T39" s="57"/>
      <c r="U39" s="57"/>
      <c r="V39" s="57"/>
      <c r="W39" s="57"/>
    </row>
    <row r="40" spans="1:23" x14ac:dyDescent="0.35">
      <c r="A40" s="57"/>
      <c r="B40" s="57"/>
      <c r="C40" s="59">
        <v>30</v>
      </c>
      <c r="D40" s="60">
        <v>44772</v>
      </c>
      <c r="E40" s="72">
        <v>0.33333333333333331</v>
      </c>
      <c r="F40" s="61">
        <f>'Día 30'!C16</f>
        <v>1682446</v>
      </c>
      <c r="G40" s="61">
        <f t="shared" si="0"/>
        <v>3417</v>
      </c>
      <c r="H40" s="62">
        <f t="shared" si="1"/>
        <v>39.548611111111107</v>
      </c>
      <c r="I40" s="57"/>
      <c r="J40" s="57"/>
      <c r="K40" s="76"/>
      <c r="L40" s="78"/>
      <c r="M40" s="79"/>
      <c r="N40" s="80"/>
      <c r="O40" s="61">
        <v>30</v>
      </c>
      <c r="P40" s="61">
        <f t="shared" si="2"/>
        <v>2592</v>
      </c>
      <c r="Q40" s="61">
        <f t="shared" si="3"/>
        <v>3417</v>
      </c>
      <c r="R40" s="76"/>
      <c r="S40" s="57"/>
      <c r="T40" s="57"/>
      <c r="U40" s="57"/>
      <c r="V40" s="57"/>
      <c r="W40" s="57"/>
    </row>
    <row r="41" spans="1:23" x14ac:dyDescent="0.35">
      <c r="A41" s="57"/>
      <c r="B41" s="57"/>
      <c r="C41" s="59">
        <v>31</v>
      </c>
      <c r="D41" s="60">
        <v>44773</v>
      </c>
      <c r="E41" s="72">
        <v>0.375</v>
      </c>
      <c r="F41" s="61">
        <f>'Día 31'!C16</f>
        <v>1685928</v>
      </c>
      <c r="G41" s="61">
        <f t="shared" si="0"/>
        <v>3482</v>
      </c>
      <c r="H41" s="62">
        <f t="shared" si="1"/>
        <v>40.300925925925931</v>
      </c>
      <c r="I41" s="57"/>
      <c r="J41" s="57"/>
      <c r="K41" s="76"/>
      <c r="L41" s="131"/>
      <c r="M41" s="79"/>
      <c r="N41" s="80"/>
      <c r="O41" s="61">
        <v>30</v>
      </c>
      <c r="P41" s="61">
        <f t="shared" ref="P41" si="4">O41*60*60*24/1000</f>
        <v>2592</v>
      </c>
      <c r="Q41" s="61">
        <f t="shared" si="3"/>
        <v>3482</v>
      </c>
      <c r="R41" s="76"/>
      <c r="S41" s="57"/>
      <c r="T41" s="57"/>
      <c r="U41" s="57"/>
      <c r="V41" s="57"/>
      <c r="W41" s="57"/>
    </row>
    <row r="42" spans="1:23" x14ac:dyDescent="0.35">
      <c r="A42" s="57"/>
      <c r="B42" s="57"/>
      <c r="C42" s="59" t="s">
        <v>23</v>
      </c>
      <c r="D42" s="60"/>
      <c r="E42" s="72"/>
      <c r="F42" s="59"/>
      <c r="G42" s="135">
        <f>(AVERAGE(G11:G41)-2592)/2592</f>
        <v>7.3962066905615215E-2</v>
      </c>
      <c r="H42" s="135">
        <f>(AVERAGE(H11:H41)-30)/30</f>
        <v>7.3962066905615131E-2</v>
      </c>
      <c r="I42" s="57"/>
      <c r="J42" s="57"/>
      <c r="K42" s="57"/>
      <c r="L42" s="76"/>
      <c r="M42" s="76"/>
      <c r="N42" s="76"/>
      <c r="O42" s="76"/>
      <c r="P42" s="76"/>
      <c r="Q42" s="76"/>
      <c r="R42" s="76"/>
      <c r="S42" s="57"/>
      <c r="T42" s="57"/>
      <c r="U42" s="57"/>
      <c r="V42" s="57"/>
      <c r="W42" s="57"/>
    </row>
    <row r="43" spans="1:23" ht="15" thickBot="1" x14ac:dyDescent="0.4">
      <c r="A43" s="57"/>
      <c r="B43" s="57"/>
      <c r="C43" s="63"/>
      <c r="D43" s="64"/>
      <c r="E43" s="64"/>
      <c r="F43" s="64"/>
      <c r="G43" s="64"/>
      <c r="H43" s="65"/>
      <c r="I43" s="57"/>
      <c r="J43" s="57"/>
      <c r="K43" s="57"/>
      <c r="L43" s="76"/>
      <c r="M43" s="76"/>
      <c r="N43" s="146" t="s">
        <v>31</v>
      </c>
      <c r="O43" s="90" t="s">
        <v>40</v>
      </c>
      <c r="P43" s="89">
        <f>SUM(P11:P41)</f>
        <v>80352</v>
      </c>
      <c r="Q43" s="107">
        <f>SUM(Q11:Q41)</f>
        <v>86295</v>
      </c>
      <c r="R43" s="76"/>
      <c r="S43" s="57"/>
      <c r="T43" s="57"/>
      <c r="U43" s="57"/>
      <c r="V43" s="57"/>
      <c r="W43" s="57"/>
    </row>
    <row r="44" spans="1:23" ht="15" thickBot="1" x14ac:dyDescent="0.4">
      <c r="A44" s="57"/>
      <c r="B44" s="57"/>
      <c r="C44" s="66"/>
      <c r="D44" s="69" t="s">
        <v>16</v>
      </c>
      <c r="E44" s="69"/>
      <c r="F44" s="69"/>
      <c r="G44" s="100">
        <f>(F41-F10)*1000/31/24/60/60</f>
        <v>32.218862007168454</v>
      </c>
      <c r="H44" s="70" t="s">
        <v>15</v>
      </c>
      <c r="I44" s="57"/>
      <c r="J44" s="57"/>
      <c r="K44" s="57"/>
      <c r="L44" s="76"/>
      <c r="M44" s="74"/>
      <c r="N44" s="147"/>
      <c r="O44" s="91" t="s">
        <v>24</v>
      </c>
      <c r="P44" s="137">
        <f>P43*1000/31/24/60/60</f>
        <v>30</v>
      </c>
      <c r="Q44" s="127">
        <f>Q43*1000/31/24/60/60</f>
        <v>32.218862007168454</v>
      </c>
      <c r="R44" s="74" t="s">
        <v>27</v>
      </c>
      <c r="S44" s="57"/>
      <c r="T44" s="57"/>
      <c r="U44" s="57"/>
      <c r="V44" s="57"/>
      <c r="W44" s="57"/>
    </row>
    <row r="45" spans="1:23" x14ac:dyDescent="0.35">
      <c r="A45" s="57"/>
      <c r="B45" s="57"/>
      <c r="C45" s="67"/>
      <c r="D45" s="68"/>
      <c r="E45" s="68"/>
      <c r="F45" s="68"/>
      <c r="G45" s="133">
        <f>F41-F10</f>
        <v>86295</v>
      </c>
      <c r="H45" s="134" t="s">
        <v>39</v>
      </c>
      <c r="I45" s="57"/>
      <c r="J45" s="57"/>
      <c r="K45" s="57"/>
      <c r="L45" s="76"/>
      <c r="M45" s="76"/>
      <c r="N45" s="76"/>
      <c r="O45" s="76"/>
      <c r="P45" s="76"/>
      <c r="Q45" s="76"/>
      <c r="R45" s="76"/>
      <c r="S45" s="57"/>
      <c r="T45" s="57"/>
      <c r="U45" s="57"/>
      <c r="V45" s="57"/>
      <c r="W45" s="57"/>
    </row>
    <row r="46" spans="1:23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76"/>
      <c r="M46" s="76"/>
      <c r="N46" s="87" t="s">
        <v>23</v>
      </c>
      <c r="O46" s="88" t="s">
        <v>17</v>
      </c>
      <c r="P46" s="88"/>
      <c r="Q46" s="99">
        <f>Q43-P43</f>
        <v>5943</v>
      </c>
      <c r="R46" s="76"/>
      <c r="S46" s="57"/>
      <c r="T46" s="57"/>
      <c r="U46" s="57"/>
      <c r="V46" s="57"/>
      <c r="W46" s="57"/>
    </row>
    <row r="47" spans="1:23" x14ac:dyDescent="0.35">
      <c r="A47" s="57"/>
      <c r="B47" s="57"/>
      <c r="C47" s="71" t="s">
        <v>21</v>
      </c>
      <c r="E47" s="57"/>
      <c r="F47" s="57"/>
      <c r="G47" s="57"/>
      <c r="H47" s="57"/>
      <c r="I47" s="57"/>
      <c r="J47" s="57"/>
      <c r="K47" s="57"/>
      <c r="L47" s="76"/>
      <c r="M47" s="76"/>
      <c r="N47" s="76"/>
      <c r="O47" s="76"/>
      <c r="P47" s="76"/>
      <c r="Q47" s="76"/>
      <c r="R47" s="76"/>
      <c r="S47" s="57"/>
      <c r="T47" s="57"/>
      <c r="U47" s="57"/>
      <c r="V47" s="57"/>
      <c r="W47" s="57"/>
    </row>
    <row r="48" spans="1:23" x14ac:dyDescent="0.3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36"/>
      <c r="R48" s="57"/>
      <c r="S48" s="57"/>
      <c r="T48" s="57"/>
      <c r="U48" s="57"/>
      <c r="V48" s="57"/>
      <c r="W48" s="57"/>
    </row>
    <row r="49" spans="1:23" x14ac:dyDescent="0.3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102"/>
      <c r="R49" s="57"/>
      <c r="S49" s="57"/>
      <c r="T49" s="57"/>
      <c r="U49" s="57"/>
      <c r="V49" s="57"/>
      <c r="W49" s="57"/>
    </row>
    <row r="50" spans="1:23" x14ac:dyDescent="0.3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</row>
    <row r="51" spans="1:23" x14ac:dyDescent="0.3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</row>
    <row r="52" spans="1:23" x14ac:dyDescent="0.3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</row>
    <row r="53" spans="1:23" x14ac:dyDescent="0.3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</row>
    <row r="54" spans="1:23" x14ac:dyDescent="0.3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</row>
    <row r="55" spans="1:23" x14ac:dyDescent="0.3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</row>
    <row r="56" spans="1:23" x14ac:dyDescent="0.3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</row>
  </sheetData>
  <mergeCells count="13">
    <mergeCell ref="N43:N44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3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8'!B7+1</f>
        <v>44751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8'!C26</f>
        <v>1620129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1621726</v>
      </c>
      <c r="D16" s="51">
        <f>+C16-C8</f>
        <v>1597</v>
      </c>
      <c r="E16" s="128">
        <f>+D16*1000/14/3600</f>
        <v>31.686507936507933</v>
      </c>
      <c r="F16" s="52"/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1622144</v>
      </c>
      <c r="D21" s="51">
        <f>+C21-C16</f>
        <v>418</v>
      </c>
      <c r="E21" s="128">
        <f>+D21*1000/5/3600</f>
        <v>23.222222222222221</v>
      </c>
      <c r="F21" s="52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1622329</v>
      </c>
      <c r="D26" s="51">
        <f>+C26-C21</f>
        <v>185</v>
      </c>
      <c r="E26" s="128">
        <f>+D26*1000/5/3600</f>
        <v>10.277777777777779</v>
      </c>
      <c r="F26" s="52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3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9'!B7+1</f>
        <v>44752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9'!C26</f>
        <v>1622329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93">
        <v>0.33333333333333298</v>
      </c>
      <c r="C16" s="98">
        <v>1622644</v>
      </c>
      <c r="D16" s="51">
        <f>+C16-C8</f>
        <v>315</v>
      </c>
      <c r="E16" s="128">
        <f>+D16*1000/14/3600</f>
        <v>6.25</v>
      </c>
      <c r="F16" s="52" t="s">
        <v>38</v>
      </c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1622740</v>
      </c>
      <c r="D21" s="51">
        <f>+C21-C16</f>
        <v>96</v>
      </c>
      <c r="E21" s="128">
        <f>+D21*1000/5/3600</f>
        <v>5.333333333333333</v>
      </c>
      <c r="F21" s="52" t="s">
        <v>38</v>
      </c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1623185</v>
      </c>
      <c r="D26" s="51">
        <f>+C26-C21</f>
        <v>445</v>
      </c>
      <c r="E26" s="128">
        <f>+D26*1000/5/3600</f>
        <v>24.722222222222221</v>
      </c>
      <c r="F26" s="52" t="s">
        <v>38</v>
      </c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6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10'!B7+1</f>
        <v>44753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10'!C26</f>
        <v>1623185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1624348</v>
      </c>
      <c r="D16" s="51">
        <f>+C16-C8</f>
        <v>1163</v>
      </c>
      <c r="E16" s="51">
        <f>+D16*1000/14/3600</f>
        <v>23.075396825396822</v>
      </c>
      <c r="F16" s="52"/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1625087</v>
      </c>
      <c r="D21" s="51">
        <f>+C21-C16</f>
        <v>739</v>
      </c>
      <c r="E21" s="128">
        <f>+D21*1000/5/3600</f>
        <v>41.055555555555557</v>
      </c>
      <c r="F21" s="52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1625658</v>
      </c>
      <c r="D26" s="51">
        <f>+C26-C21</f>
        <v>571</v>
      </c>
      <c r="E26" s="128">
        <f>+D26*1000/5/3600</f>
        <v>31.722222222222221</v>
      </c>
      <c r="F26" s="52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3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11'!B7+1</f>
        <v>44754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11'!C26</f>
        <v>1625658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1627414</v>
      </c>
      <c r="D16" s="51">
        <f>+C16-C8</f>
        <v>1756</v>
      </c>
      <c r="E16" s="51">
        <f>+D16*1000/14/3600</f>
        <v>34.841269841269842</v>
      </c>
      <c r="F16" s="52"/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1628042</v>
      </c>
      <c r="D21" s="51">
        <f>+C21-C16</f>
        <v>628</v>
      </c>
      <c r="E21" s="51">
        <f>+D21*1000/5/3600</f>
        <v>34.888888888888886</v>
      </c>
      <c r="F21" s="52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1310101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1628669</v>
      </c>
      <c r="D26" s="51">
        <f>+C26-C21</f>
        <v>627</v>
      </c>
      <c r="E26" s="51">
        <f>+D26*1000/5/3600</f>
        <v>34.833333333333336</v>
      </c>
      <c r="F26" s="52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3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12'!B7+1</f>
        <v>44755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12'!C26</f>
        <v>1628669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1630499</v>
      </c>
      <c r="D16" s="51">
        <f>+C16-C8</f>
        <v>1830</v>
      </c>
      <c r="E16" s="51">
        <f>+D16*1000/14/3600</f>
        <v>36.30952380952381</v>
      </c>
      <c r="F16" s="52"/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1631149</v>
      </c>
      <c r="D21" s="51">
        <f>+C21-C16</f>
        <v>650</v>
      </c>
      <c r="E21" s="51">
        <f>+D21*1000/5/3600</f>
        <v>36.111111111111114</v>
      </c>
      <c r="F21" s="52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1631773</v>
      </c>
      <c r="D26" s="51">
        <f>+C26-C21</f>
        <v>624</v>
      </c>
      <c r="E26" s="51">
        <f>+D26*1000/5/3600</f>
        <v>34.666666666666664</v>
      </c>
      <c r="F26" s="52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6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13'!B7+1</f>
        <v>44756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13'!C26</f>
        <v>1631773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1633713</v>
      </c>
      <c r="D16" s="51">
        <f>+C16-C8</f>
        <v>1940</v>
      </c>
      <c r="E16" s="51">
        <f>+D16*1000/14/3600</f>
        <v>38.492063492063494</v>
      </c>
      <c r="F16" s="52"/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1634403</v>
      </c>
      <c r="D21" s="51">
        <f>+C21-C16</f>
        <v>690</v>
      </c>
      <c r="E21" s="51">
        <f>+D21*1000/5/3600</f>
        <v>38.333333333333336</v>
      </c>
      <c r="F21" s="52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1635093</v>
      </c>
      <c r="D26" s="51">
        <f>+C26-C21</f>
        <v>690</v>
      </c>
      <c r="E26" s="51">
        <f>+D26*1000/5/3600</f>
        <v>38.333333333333336</v>
      </c>
      <c r="F26" s="52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5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14'!B7+1</f>
        <v>44757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14'!C26</f>
        <v>1635093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1636998</v>
      </c>
      <c r="D16" s="51">
        <f>+C16-C8</f>
        <v>1905</v>
      </c>
      <c r="E16" s="51">
        <f>+D16*1000/14/3600</f>
        <v>37.797619047619051</v>
      </c>
      <c r="F16" s="52" t="s">
        <v>0</v>
      </c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1637694</v>
      </c>
      <c r="D21" s="51">
        <f>+C21-C16</f>
        <v>696</v>
      </c>
      <c r="E21" s="51">
        <f>+D21*1000/5/3600</f>
        <v>38.666666666666664</v>
      </c>
      <c r="F21" s="52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1638362</v>
      </c>
      <c r="D26" s="51">
        <f>+C26-C21</f>
        <v>668</v>
      </c>
      <c r="E26" s="51">
        <f>+D26*1000/5/3600</f>
        <v>37.111111111111114</v>
      </c>
      <c r="F26" s="52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6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15'!B7+1</f>
        <v>44758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15'!C26</f>
        <v>1638362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1640269</v>
      </c>
      <c r="D16" s="51">
        <f>+C16-C8</f>
        <v>1907</v>
      </c>
      <c r="E16" s="51">
        <f>+D16*1000/14/3600</f>
        <v>37.837301587301589</v>
      </c>
      <c r="F16" s="52"/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1640580</v>
      </c>
      <c r="D21" s="51">
        <f>+C21-C16</f>
        <v>311</v>
      </c>
      <c r="E21" s="51">
        <f>+D21*1000/5/3600</f>
        <v>17.277777777777779</v>
      </c>
      <c r="F21" s="52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2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1641155</v>
      </c>
      <c r="D26" s="51">
        <f>+C26-C21</f>
        <v>575</v>
      </c>
      <c r="E26" s="51">
        <f>+D26*1000/5/3600</f>
        <v>31.944444444444443</v>
      </c>
      <c r="F26" s="52" t="s">
        <v>0</v>
      </c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16'!B7+1</f>
        <v>44759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16'!C26</f>
        <v>1641155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1643101</v>
      </c>
      <c r="D16" s="51">
        <f>+C16-C8</f>
        <v>1946</v>
      </c>
      <c r="E16" s="51">
        <f>+D16*1000/14/3600</f>
        <v>38.611111111111114</v>
      </c>
      <c r="F16" s="52"/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1643106</v>
      </c>
      <c r="D21" s="51">
        <f>+C21-C16</f>
        <v>5</v>
      </c>
      <c r="E21" s="51">
        <f>+D21*1000/5/3600</f>
        <v>0.27777777777777779</v>
      </c>
      <c r="F21" s="52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1643838</v>
      </c>
      <c r="D26" s="51">
        <f>+C26-C21</f>
        <v>732</v>
      </c>
      <c r="E26" s="51">
        <f>+D26*1000/5/3600</f>
        <v>40.666666666666664</v>
      </c>
      <c r="F26" s="56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7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17'!B7+1</f>
        <v>44760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17'!C26</f>
        <v>1643838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1645784</v>
      </c>
      <c r="D16" s="51">
        <f>+C16-C8</f>
        <v>1946</v>
      </c>
      <c r="E16" s="51">
        <f>+D16*1000/14/3600</f>
        <v>38.611111111111114</v>
      </c>
      <c r="F16" s="52"/>
      <c r="G16" s="172" t="s">
        <v>0</v>
      </c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8">
        <v>1646460</v>
      </c>
      <c r="D21" s="51">
        <f>+C21-C16</f>
        <v>676</v>
      </c>
      <c r="E21" s="51">
        <f>+D21*1000/5/3600</f>
        <v>37.555555555555557</v>
      </c>
      <c r="F21" s="52"/>
      <c r="G21" s="172" t="s">
        <v>0</v>
      </c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9">
        <v>1647159</v>
      </c>
      <c r="D26" s="51">
        <f>+C26-C21</f>
        <v>699</v>
      </c>
      <c r="E26" s="51">
        <f>+D26*1000/5/3600</f>
        <v>38.833333333333336</v>
      </c>
      <c r="F26" s="52" t="s">
        <v>0</v>
      </c>
      <c r="G26" s="172" t="s">
        <v>0</v>
      </c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E14" sqref="E14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/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15">
        <v>44743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49"/>
      <c r="D8" s="32"/>
      <c r="E8" s="32"/>
      <c r="F8" s="10"/>
      <c r="G8" s="153"/>
      <c r="H8" s="154"/>
      <c r="I8" s="33"/>
      <c r="J8" s="33" t="s">
        <v>0</v>
      </c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53">
        <f>+D10*1000/3600</f>
        <v>0</v>
      </c>
      <c r="F10" s="12" t="s">
        <v>0</v>
      </c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53">
        <f t="shared" ref="E11:E25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53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53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53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53">
        <f t="shared" si="1"/>
        <v>0</v>
      </c>
      <c r="F15" s="12"/>
      <c r="G15" s="159" t="s">
        <v>0</v>
      </c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1600844</v>
      </c>
      <c r="D16" s="51">
        <f>+C16-C8</f>
        <v>1600844</v>
      </c>
      <c r="E16" s="128">
        <f>+D16*1000/14/3600</f>
        <v>31762.777777777777</v>
      </c>
      <c r="F16" s="52"/>
      <c r="G16" s="172" t="s">
        <v>0</v>
      </c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53">
        <v>0</v>
      </c>
      <c r="F17" s="12" t="s">
        <v>0</v>
      </c>
      <c r="G17" s="159" t="s">
        <v>0</v>
      </c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53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53">
        <f t="shared" si="1"/>
        <v>0</v>
      </c>
      <c r="F19" s="12" t="s">
        <v>0</v>
      </c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53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1601287</v>
      </c>
      <c r="D21" s="51">
        <f>+C21-C16</f>
        <v>443</v>
      </c>
      <c r="E21" s="128">
        <f>+D21*1000/5/3600</f>
        <v>24.611111111111111</v>
      </c>
      <c r="F21" s="52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53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53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53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53">
        <f t="shared" si="1"/>
        <v>0</v>
      </c>
      <c r="F25" s="13"/>
      <c r="G25" s="159" t="s">
        <v>0</v>
      </c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1601796</v>
      </c>
      <c r="D26" s="51">
        <f>+C26-C21</f>
        <v>509</v>
      </c>
      <c r="E26" s="128">
        <f>+D26*1000/5/3600</f>
        <v>28.277777777777779</v>
      </c>
      <c r="F26" s="52" t="s">
        <v>0</v>
      </c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40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40">
        <f t="shared" ref="E28:E32" si="2">+D28*1000/3600</f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40">
        <f t="shared" si="2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40">
        <f t="shared" si="2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40">
        <f t="shared" si="2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4">
        <f t="shared" si="2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5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18'!B7+1</f>
        <v>44761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18'!C26</f>
        <v>1647159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0">
        <v>1648971</v>
      </c>
      <c r="D16" s="51">
        <f>+C16-C8</f>
        <v>1812</v>
      </c>
      <c r="E16" s="51">
        <f>+D16*1000/14/3600</f>
        <v>35.952380952380956</v>
      </c>
      <c r="F16" s="52"/>
      <c r="G16" s="172" t="s">
        <v>0</v>
      </c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1">
        <v>1649587</v>
      </c>
      <c r="D21" s="51">
        <f>+C21-C16</f>
        <v>616</v>
      </c>
      <c r="E21" s="51">
        <f>+D21*1000/5/3600</f>
        <v>34.222222222222221</v>
      </c>
      <c r="F21" s="52"/>
      <c r="G21" s="172" t="s">
        <v>0</v>
      </c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2">
        <v>1650222</v>
      </c>
      <c r="D26" s="51">
        <f>+C26-C21</f>
        <v>635</v>
      </c>
      <c r="E26" s="51">
        <f>+D26*1000/5/3600</f>
        <v>35.277777777777779</v>
      </c>
      <c r="F26" s="52"/>
      <c r="G26" s="172" t="s">
        <v>0</v>
      </c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5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19'!B7+1</f>
        <v>44762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19'!C26</f>
        <v>1650222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3">
        <v>1651981</v>
      </c>
      <c r="D16" s="51">
        <f>+C16-C8</f>
        <v>1759</v>
      </c>
      <c r="E16" s="51">
        <f>+D16*1000/14/3600</f>
        <v>34.900793650793652</v>
      </c>
      <c r="F16" s="52"/>
      <c r="G16" s="172" t="s">
        <v>0</v>
      </c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1652611</v>
      </c>
      <c r="D21" s="51">
        <f>+C21-C16</f>
        <v>630</v>
      </c>
      <c r="E21" s="51">
        <f>+D21*1000/5/3600</f>
        <v>35</v>
      </c>
      <c r="F21" s="52"/>
      <c r="G21" s="172" t="s">
        <v>0</v>
      </c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1653254</v>
      </c>
      <c r="D26" s="51">
        <f>+C26-C21</f>
        <v>643</v>
      </c>
      <c r="E26" s="51">
        <f>+D26*1000/5/3600</f>
        <v>35.722222222222221</v>
      </c>
      <c r="F26" s="52"/>
      <c r="G26" s="172" t="s">
        <v>0</v>
      </c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6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20'!B7+1</f>
        <v>44763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20'!C26</f>
        <v>1653254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1655038</v>
      </c>
      <c r="D16" s="51">
        <f>+C16-C8</f>
        <v>1784</v>
      </c>
      <c r="E16" s="51">
        <f>+D16*1000/14/3600</f>
        <v>35.396825396825399</v>
      </c>
      <c r="F16" s="52"/>
      <c r="G16" s="172" t="s">
        <v>0</v>
      </c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1655712</v>
      </c>
      <c r="D21" s="51">
        <f>+C21-C16</f>
        <v>674</v>
      </c>
      <c r="E21" s="51">
        <f>+D21*1000/5/3600</f>
        <v>37.444444444444443</v>
      </c>
      <c r="F21" s="52"/>
      <c r="G21" s="172" t="s">
        <v>0</v>
      </c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1656375</v>
      </c>
      <c r="D26" s="51">
        <f>+C26-C21</f>
        <v>663</v>
      </c>
      <c r="E26" s="51">
        <f>+D26*1000/5/3600</f>
        <v>36.833333333333336</v>
      </c>
      <c r="F26" s="52"/>
      <c r="G26" s="172" t="s">
        <v>0</v>
      </c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3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21'!B7+1</f>
        <v>44764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21'!C26</f>
        <v>1656375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1658293</v>
      </c>
      <c r="D16" s="51">
        <f>+C16-C8</f>
        <v>1918</v>
      </c>
      <c r="E16" s="51">
        <f>+D16*1000/14/3600</f>
        <v>38.055555555555557</v>
      </c>
      <c r="F16" s="52"/>
      <c r="G16" s="172" t="s">
        <v>0</v>
      </c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1658943</v>
      </c>
      <c r="D21" s="51">
        <f>+C21-C16</f>
        <v>650</v>
      </c>
      <c r="E21" s="51">
        <f>+D21*1000/5/3600</f>
        <v>36.111111111111114</v>
      </c>
      <c r="F21" s="52"/>
      <c r="G21" s="172" t="s">
        <v>0</v>
      </c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1659573</v>
      </c>
      <c r="D26" s="51">
        <f>+C26-C21</f>
        <v>630</v>
      </c>
      <c r="E26" s="51">
        <f>+D26*1000/5/3600</f>
        <v>35</v>
      </c>
      <c r="F26" s="52"/>
      <c r="G26" s="172" t="s">
        <v>0</v>
      </c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3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22'!B7+1</f>
        <v>44765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22'!C26</f>
        <v>1659573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1661107</v>
      </c>
      <c r="D16" s="51">
        <f>+C16-C8</f>
        <v>1534</v>
      </c>
      <c r="E16" s="51">
        <f>+D16*1000/14/3600</f>
        <v>30.436507936507933</v>
      </c>
      <c r="F16" s="56"/>
      <c r="G16" s="172" t="s">
        <v>0</v>
      </c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1661206</v>
      </c>
      <c r="D21" s="51">
        <f>+C21-C16</f>
        <v>99</v>
      </c>
      <c r="E21" s="51">
        <f>+D21*1000/5/3600</f>
        <v>5.5</v>
      </c>
      <c r="F21" s="52"/>
      <c r="G21" s="172" t="s">
        <v>0</v>
      </c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1661731</v>
      </c>
      <c r="D26" s="51">
        <f>+C26-C21</f>
        <v>525</v>
      </c>
      <c r="E26" s="51">
        <f>+D26*1000/5/3600</f>
        <v>29.166666666666668</v>
      </c>
      <c r="F26" s="52"/>
      <c r="G26" s="172" t="s">
        <v>0</v>
      </c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3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23'!B7+1</f>
        <v>44766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23'!C26</f>
        <v>1661731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1663526</v>
      </c>
      <c r="D16" s="51">
        <f>+C16-C8</f>
        <v>1795</v>
      </c>
      <c r="E16" s="51">
        <f>+D16*1000/14/3600</f>
        <v>35.615079365079367</v>
      </c>
      <c r="F16" s="52"/>
      <c r="G16" s="172" t="s">
        <v>0</v>
      </c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1664167</v>
      </c>
      <c r="D21" s="51">
        <f>+C21-C16</f>
        <v>641</v>
      </c>
      <c r="E21" s="51">
        <f>+D21*1000/5/3600</f>
        <v>35.611111111111114</v>
      </c>
      <c r="F21" s="52"/>
      <c r="G21" s="172" t="s">
        <v>0</v>
      </c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1664773</v>
      </c>
      <c r="D26" s="51">
        <f>+C26-C21</f>
        <v>606</v>
      </c>
      <c r="E26" s="51">
        <f>+D26*1000/5/3600</f>
        <v>33.666666666666664</v>
      </c>
      <c r="F26" s="52"/>
      <c r="G26" s="172" t="s">
        <v>0</v>
      </c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5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24'!B7+1</f>
        <v>44767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24'!C26</f>
        <v>1664773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4">
        <v>1666463</v>
      </c>
      <c r="D16" s="51">
        <f>+C16-C8</f>
        <v>1690</v>
      </c>
      <c r="E16" s="51">
        <f>+D16*1000/14/3600</f>
        <v>33.531746031746032</v>
      </c>
      <c r="F16" s="52"/>
      <c r="G16" s="172" t="s">
        <v>0</v>
      </c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5">
        <v>1667071</v>
      </c>
      <c r="D21" s="51">
        <f>+C21-C16</f>
        <v>608</v>
      </c>
      <c r="E21" s="51">
        <f>+D21*1000/5/3600</f>
        <v>33.777777777777779</v>
      </c>
      <c r="F21" s="52"/>
      <c r="G21" s="172" t="s">
        <v>0</v>
      </c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6">
        <v>1667709</v>
      </c>
      <c r="D26" s="51">
        <f>+C26-C21</f>
        <v>638</v>
      </c>
      <c r="E26" s="51">
        <f>+D26*1000/5/3600</f>
        <v>35.444444444444443</v>
      </c>
      <c r="F26" s="52"/>
      <c r="G26" s="172" t="s">
        <v>0</v>
      </c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/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3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25'!B7+1</f>
        <v>44768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'Día 25'!C26</f>
        <v>1667709</v>
      </c>
      <c r="D8" s="32" t="s">
        <v>0</v>
      </c>
      <c r="E8" s="32"/>
      <c r="F8" s="10"/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7">
        <v>1669487</v>
      </c>
      <c r="D16" s="51">
        <f>+C16-C8</f>
        <v>1778</v>
      </c>
      <c r="E16" s="51">
        <f>+D16*1000/14/3600</f>
        <v>35.277777777777779</v>
      </c>
      <c r="F16" s="56"/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55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8"/>
      <c r="D21" s="51">
        <f>+C21-C16</f>
        <v>-1669487</v>
      </c>
      <c r="E21" s="51">
        <f>+D21*1000/5/3600</f>
        <v>-92749.277777777781</v>
      </c>
      <c r="F21" s="52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5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9"/>
      <c r="D26" s="51">
        <f>+C26-C21</f>
        <v>0</v>
      </c>
      <c r="E26" s="51">
        <f>+D26*1000/5/3600</f>
        <v>0</v>
      </c>
      <c r="F26" s="56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3" zoomScale="85" zoomScaleNormal="85" zoomScalePageLayoutView="70" workbookViewId="0">
      <selection activeCell="C17" sqref="C1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26'!B7+1</f>
        <v>44769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'Día 26'!C26</f>
        <v>0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20">
        <v>1672603</v>
      </c>
      <c r="D16" s="51">
        <f>+C16-C8</f>
        <v>1672603</v>
      </c>
      <c r="E16" s="51">
        <f>+D16*1000/14/3600</f>
        <v>33186.567460317456</v>
      </c>
      <c r="F16" s="56" t="s">
        <v>32</v>
      </c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21"/>
      <c r="D21" s="51">
        <f>+C21-C16</f>
        <v>-1672603</v>
      </c>
      <c r="E21" s="51">
        <f>+D21*1000/5/3600</f>
        <v>-92922.388888888891</v>
      </c>
      <c r="F21" s="56" t="s">
        <v>32</v>
      </c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22"/>
      <c r="D26" s="51">
        <f>+C26-C21</f>
        <v>0</v>
      </c>
      <c r="E26" s="51">
        <f>+D26*1000/5/3600</f>
        <v>0</v>
      </c>
      <c r="F26" s="56" t="s">
        <v>32</v>
      </c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3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27'!B7+1</f>
        <v>44770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27'!C26</f>
        <v>0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23">
        <v>1675827</v>
      </c>
      <c r="D16" s="51">
        <f>+C16-C8</f>
        <v>1675827</v>
      </c>
      <c r="E16" s="51">
        <f>+D16*1000/14/3600</f>
        <v>33250.53571428571</v>
      </c>
      <c r="F16" s="56" t="s">
        <v>32</v>
      </c>
      <c r="G16" s="172" t="s">
        <v>0</v>
      </c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/>
      <c r="D21" s="51">
        <f>+C21-C16</f>
        <v>-1675827</v>
      </c>
      <c r="E21" s="51">
        <f>+D21*1000/5/3600</f>
        <v>-93101.5</v>
      </c>
      <c r="F21" s="56" t="s">
        <v>32</v>
      </c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78"/>
      <c r="H24" s="179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/>
      <c r="D26" s="51">
        <f>+C26-C21</f>
        <v>0</v>
      </c>
      <c r="E26" s="51">
        <f>+D26*1000/5/3600</f>
        <v>0</v>
      </c>
      <c r="F26" s="52" t="s">
        <v>32</v>
      </c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13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1'!B7+1</f>
        <v>44744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1'!C26</f>
        <v>1601796</v>
      </c>
      <c r="D8" s="32" t="s">
        <v>0</v>
      </c>
      <c r="E8" s="32"/>
      <c r="F8" s="10"/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 t="s">
        <v>0</v>
      </c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 t="s">
        <v>0</v>
      </c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1603318</v>
      </c>
      <c r="D16" s="51">
        <f>+C16-C8</f>
        <v>1522</v>
      </c>
      <c r="E16" s="128">
        <f>+D16*1000/14/3600</f>
        <v>30.198412698412696</v>
      </c>
      <c r="F16" s="52"/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03"/>
      <c r="G20" s="174"/>
      <c r="H20" s="17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1603875</v>
      </c>
      <c r="D21" s="51">
        <f>+C21-C16</f>
        <v>557</v>
      </c>
      <c r="E21" s="129">
        <f>+D21*1000/5/3600</f>
        <v>30.944444444444443</v>
      </c>
      <c r="F21" s="52"/>
      <c r="G21" s="176"/>
      <c r="H21" s="177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04"/>
      <c r="G22" s="153"/>
      <c r="H22" s="154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1604434</v>
      </c>
      <c r="D26" s="51">
        <f>+C26-C21</f>
        <v>559</v>
      </c>
      <c r="E26" s="128">
        <f>+D26*1000/5/3600</f>
        <v>31.055555555555557</v>
      </c>
      <c r="F26" s="52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C9" sqref="C9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28'!B7+1</f>
        <v>44771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28'!C26</f>
        <v>0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25">
        <v>1679029</v>
      </c>
      <c r="D16" s="51">
        <f>+C16-C8</f>
        <v>1679029</v>
      </c>
      <c r="E16" s="51">
        <f>+D16*1000/14/3600</f>
        <v>33314.067460317456</v>
      </c>
      <c r="F16" s="56" t="s">
        <v>0</v>
      </c>
      <c r="G16" s="172" t="s">
        <v>0</v>
      </c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24"/>
      <c r="D21" s="51">
        <f>+C21-C16</f>
        <v>-1679029</v>
      </c>
      <c r="E21" s="51">
        <f>+D21*1000/5/3600</f>
        <v>-93279.388888888891</v>
      </c>
      <c r="F21" s="56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78"/>
      <c r="H24" s="179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26"/>
      <c r="D26" s="51">
        <f>+C26-C21</f>
        <v>0</v>
      </c>
      <c r="E26" s="51">
        <f>+D26*1000/5/3600</f>
        <v>0</v>
      </c>
      <c r="F26" s="52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C9" sqref="C9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29'!B7+1</f>
        <v>44772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132">
        <f>+'Día 29'!C26</f>
        <v>0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30">
        <v>1682446</v>
      </c>
      <c r="D16" s="51">
        <f>+C16-C8</f>
        <v>1682446</v>
      </c>
      <c r="E16" s="51">
        <f>+D16*1000/14/3600</f>
        <v>33381.865079365081</v>
      </c>
      <c r="F16" s="56" t="s">
        <v>0</v>
      </c>
      <c r="G16" s="172" t="s">
        <v>0</v>
      </c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/>
      <c r="D21" s="51">
        <f>+C21-C16</f>
        <v>-1682446</v>
      </c>
      <c r="E21" s="51">
        <f>+D21*1000/5/3600</f>
        <v>-93469.222222222219</v>
      </c>
      <c r="F21" s="56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78"/>
      <c r="H24" s="179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30"/>
      <c r="D26" s="51">
        <f>+C26-C21</f>
        <v>0</v>
      </c>
      <c r="E26" s="51">
        <f>+D26*1000/5/3600</f>
        <v>0</v>
      </c>
      <c r="F26" s="52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zoomScale="85" zoomScaleNormal="85" zoomScalePageLayoutView="70" workbookViewId="0">
      <selection activeCell="D16" sqref="D1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30'!B7+1</f>
        <v>44773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126">
        <f>+'Día 30'!C26</f>
        <v>0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30">
        <v>1685928</v>
      </c>
      <c r="D16" s="51">
        <f>+C16-C8</f>
        <v>1685928</v>
      </c>
      <c r="E16" s="51">
        <f>+D16*1000/14/3600</f>
        <v>33450.952380952382</v>
      </c>
      <c r="F16" s="56" t="s">
        <v>0</v>
      </c>
      <c r="G16" s="172" t="s">
        <v>0</v>
      </c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/>
      <c r="D21" s="51">
        <f>+C21-C16</f>
        <v>-1685928</v>
      </c>
      <c r="E21" s="51">
        <f>+D21*1000/5/3600</f>
        <v>-93662.666666666672</v>
      </c>
      <c r="F21" s="56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78"/>
      <c r="H24" s="179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30"/>
      <c r="D26" s="51">
        <f>+C26-C21</f>
        <v>0</v>
      </c>
      <c r="E26" s="51">
        <f>+D26*1000/5/3600</f>
        <v>0</v>
      </c>
      <c r="F26" s="52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15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2'!B7+1</f>
        <v>44745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2'!C26</f>
        <v>1604434</v>
      </c>
      <c r="D8" s="32" t="s">
        <v>0</v>
      </c>
      <c r="E8" s="32"/>
      <c r="F8" s="10"/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>
        <v>0</v>
      </c>
      <c r="E9" s="36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1605963</v>
      </c>
      <c r="D16" s="51">
        <f>+C16-C8</f>
        <v>1529</v>
      </c>
      <c r="E16" s="128">
        <f>+D16*1000/14/3600</f>
        <v>30.337301587301585</v>
      </c>
      <c r="F16" s="52"/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1606506</v>
      </c>
      <c r="D21" s="51">
        <f>+C21-C16</f>
        <v>543</v>
      </c>
      <c r="E21" s="128">
        <f>+D21*1000/5/3600</f>
        <v>30.166666666666668</v>
      </c>
      <c r="F21" s="52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1607058</v>
      </c>
      <c r="D26" s="51">
        <f>+C26-C21</f>
        <v>552</v>
      </c>
      <c r="E26" s="128">
        <f>+D26*1000/5/3600</f>
        <v>30.666666666666668</v>
      </c>
      <c r="F26" s="52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15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3'!B7+1</f>
        <v>44746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3'!C26</f>
        <v>1607058</v>
      </c>
      <c r="D8" s="32" t="s">
        <v>0</v>
      </c>
      <c r="E8" s="32"/>
      <c r="F8" s="10"/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1608578</v>
      </c>
      <c r="D16" s="51">
        <f>+C16-C8</f>
        <v>1520</v>
      </c>
      <c r="E16" s="128">
        <f>+D16*1000/14/3600</f>
        <v>30.158730158730158</v>
      </c>
      <c r="F16" s="52"/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0</v>
      </c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1609151</v>
      </c>
      <c r="D21" s="51">
        <f>+C21-C16</f>
        <v>573</v>
      </c>
      <c r="E21" s="128">
        <f>+D21*1000/5/3600</f>
        <v>31.833333333333332</v>
      </c>
      <c r="F21" s="52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1609663</v>
      </c>
      <c r="D26" s="51">
        <f>+C26-C21</f>
        <v>512</v>
      </c>
      <c r="E26" s="128">
        <f>+D26*1000/5/3600</f>
        <v>28.444444444444443</v>
      </c>
      <c r="F26" s="52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6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4'!B7+1</f>
        <v>44747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4'!C26</f>
        <v>1609663</v>
      </c>
      <c r="D8" s="32" t="s">
        <v>0</v>
      </c>
      <c r="E8" s="32"/>
      <c r="F8" s="10"/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>
        <v>0</v>
      </c>
      <c r="E9" s="36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1611187</v>
      </c>
      <c r="D16" s="51">
        <f>+C16-C8</f>
        <v>1524</v>
      </c>
      <c r="E16" s="128">
        <f>+D16*1000/14/3600</f>
        <v>30.238095238095237</v>
      </c>
      <c r="F16" s="52"/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1611744</v>
      </c>
      <c r="D21" s="51">
        <f>+C21-C16</f>
        <v>557</v>
      </c>
      <c r="E21" s="128">
        <f>+D21*1000/5/3600</f>
        <v>30.944444444444443</v>
      </c>
      <c r="F21" s="52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1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1612281</v>
      </c>
      <c r="D26" s="51">
        <f>+C26-C21</f>
        <v>537</v>
      </c>
      <c r="E26" s="128">
        <f>+D26*1000/5/3600</f>
        <v>29.833333333333332</v>
      </c>
      <c r="F26" s="52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3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5'!B7+1</f>
        <v>44748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5'!C26</f>
        <v>1612281</v>
      </c>
      <c r="D8" s="32" t="s">
        <v>0</v>
      </c>
      <c r="E8" s="32"/>
      <c r="F8" s="10"/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1613797</v>
      </c>
      <c r="D16" s="51">
        <f>+C16-C8</f>
        <v>1516</v>
      </c>
      <c r="E16" s="128">
        <f>+D16*1000/14/3600</f>
        <v>30.079365079365079</v>
      </c>
      <c r="F16" s="52"/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05"/>
      <c r="H20" s="10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1614337</v>
      </c>
      <c r="D21" s="51">
        <f>+C21-C16</f>
        <v>540</v>
      </c>
      <c r="E21" s="128">
        <f>+D21*1000/5/3600</f>
        <v>30</v>
      </c>
      <c r="F21" s="52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1614875</v>
      </c>
      <c r="D26" s="51">
        <f>+C26-C21</f>
        <v>538</v>
      </c>
      <c r="E26" s="128">
        <f>+D26*1000/5/3600</f>
        <v>29.888888888888889</v>
      </c>
      <c r="F26" s="52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3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6'!B7+1</f>
        <v>44749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6'!C26</f>
        <v>1614875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1616306</v>
      </c>
      <c r="D16" s="51">
        <f>+C16-C8</f>
        <v>1431</v>
      </c>
      <c r="E16" s="128">
        <f>+D16*1000/14/3600</f>
        <v>28.392857142857142</v>
      </c>
      <c r="F16" s="52"/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1616794</v>
      </c>
      <c r="D21" s="51">
        <f>+C21-C16</f>
        <v>488</v>
      </c>
      <c r="E21" s="128">
        <f>+D21*1000/5/3600</f>
        <v>27.111111111111111</v>
      </c>
      <c r="F21" s="52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1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1617364</v>
      </c>
      <c r="D26" s="51">
        <f>+C26-C21</f>
        <v>570</v>
      </c>
      <c r="E26" s="128">
        <f>+D26*1000/5/3600</f>
        <v>31.666666666666668</v>
      </c>
      <c r="F26" s="52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15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5"/>
      <c r="C2" s="156"/>
      <c r="D2" s="163" t="s">
        <v>4</v>
      </c>
      <c r="E2" s="164"/>
      <c r="F2" s="164"/>
      <c r="G2" s="164"/>
      <c r="H2" s="16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7"/>
      <c r="C3" s="158"/>
      <c r="D3" s="166"/>
      <c r="E3" s="167"/>
      <c r="F3" s="167"/>
      <c r="G3" s="167"/>
      <c r="H3" s="16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9" t="s">
        <v>6</v>
      </c>
      <c r="E5" s="170"/>
      <c r="F5" s="170"/>
      <c r="G5" s="170"/>
      <c r="H5" s="17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7'!B7+1</f>
        <v>44750</v>
      </c>
      <c r="C7" s="25" t="s">
        <v>10</v>
      </c>
      <c r="D7" s="26" t="s">
        <v>3</v>
      </c>
      <c r="E7" s="27" t="s">
        <v>11</v>
      </c>
      <c r="F7" s="28" t="s">
        <v>5</v>
      </c>
      <c r="G7" s="151" t="s">
        <v>2</v>
      </c>
      <c r="H7" s="15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7'!C26</f>
        <v>1617364</v>
      </c>
      <c r="D8" s="32" t="s">
        <v>0</v>
      </c>
      <c r="E8" s="32"/>
      <c r="F8" s="10" t="s">
        <v>0</v>
      </c>
      <c r="G8" s="153"/>
      <c r="H8" s="15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9"/>
      <c r="H9" s="16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9"/>
      <c r="H10" s="16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9"/>
      <c r="H11" s="16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9"/>
      <c r="H12" s="16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9"/>
      <c r="H13" s="16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9"/>
      <c r="H14" s="16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9"/>
      <c r="H15" s="16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1618982</v>
      </c>
      <c r="D16" s="51">
        <f>+C16-C8</f>
        <v>1618</v>
      </c>
      <c r="E16" s="128">
        <f>+D16*1000/14/3600</f>
        <v>32.103174603174601</v>
      </c>
      <c r="F16" s="52"/>
      <c r="G16" s="172"/>
      <c r="H16" s="17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9"/>
      <c r="H17" s="16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9"/>
      <c r="H18" s="16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9"/>
      <c r="H19" s="16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9"/>
      <c r="H20" s="16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1619547</v>
      </c>
      <c r="D21" s="51">
        <f>+C21-C16</f>
        <v>565</v>
      </c>
      <c r="E21" s="128">
        <f>+D21*1000/5/3600</f>
        <v>31.388888888888889</v>
      </c>
      <c r="F21" s="52"/>
      <c r="G21" s="172"/>
      <c r="H21" s="17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9"/>
      <c r="H22" s="16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9"/>
      <c r="H23" s="16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9"/>
      <c r="H24" s="16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9"/>
      <c r="H25" s="16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1620129</v>
      </c>
      <c r="D26" s="51">
        <f>+C26-C21</f>
        <v>582</v>
      </c>
      <c r="E26" s="128">
        <f>+D26*1000/5/3600</f>
        <v>32.333333333333336</v>
      </c>
      <c r="F26" s="52"/>
      <c r="G26" s="172"/>
      <c r="H26" s="17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9"/>
      <c r="H27" s="16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9"/>
      <c r="H28" s="16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9"/>
      <c r="H29" s="16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9"/>
      <c r="H30" s="16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9"/>
      <c r="H31" s="16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1"/>
      <c r="H32" s="16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6629F034-CB58-4CBD-8F06-A1DFEF07731A}"/>
</file>

<file path=customXml/itemProps2.xml><?xml version="1.0" encoding="utf-8"?>
<ds:datastoreItem xmlns:ds="http://schemas.openxmlformats.org/officeDocument/2006/customXml" ds:itemID="{6C444CF7-560A-4015-9318-B68807721B71}"/>
</file>

<file path=customXml/itemProps3.xml><?xml version="1.0" encoding="utf-8"?>
<ds:datastoreItem xmlns:ds="http://schemas.openxmlformats.org/officeDocument/2006/customXml" ds:itemID="{3BAA46E7-87AF-4F37-BB16-C2DF867EC8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Vera Santander Dario (Codelco-Salvador)</cp:lastModifiedBy>
  <cp:lastPrinted>2022-10-04T21:06:08Z</cp:lastPrinted>
  <dcterms:created xsi:type="dcterms:W3CDTF">2015-05-02T03:26:21Z</dcterms:created>
  <dcterms:modified xsi:type="dcterms:W3CDTF">2023-05-12T13:56:57Z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