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16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drawings/drawing9.xml" ContentType="application/vnd.openxmlformats-officedocument.drawing+xml"/>
  <Override PartName="/xl/drawings/drawing3.xml" ContentType="application/vnd.openxmlformats-officedocument.drawing+xml"/>
  <Override PartName="/xl/worksheets/sheet27.xml" ContentType="application/vnd.openxmlformats-officedocument.spreadsheetml.worksheet+xml"/>
  <Override PartName="/xl/worksheets/sheet2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4.xml" ContentType="application/vnd.openxmlformats-officedocument.drawing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5.xml" ContentType="application/vnd.openxmlformats-officedocument.drawing+xml"/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drawings/drawing13.xml" ContentType="application/vnd.openxmlformats-officedocument.drawing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drawings/drawing12.xml" ContentType="application/vnd.openxmlformats-officedocument.drawing+xml"/>
  <Override PartName="/xl/worksheets/sheet17.xml" ContentType="application/vnd.openxmlformats-officedocument.spreadsheetml.worksheet+xml"/>
  <Override PartName="/xl/comments15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21.xml" ContentType="application/vnd.openxmlformats-officedocument.spreadsheetml.comments+xml"/>
  <Override PartName="/xl/comments12.xml" ContentType="application/vnd.openxmlformats-officedocument.spreadsheetml.comments+xml"/>
  <Override PartName="/xl/comments22.xml" ContentType="application/vnd.openxmlformats-officedocument.spreadsheetml.comments+xml"/>
  <Override PartName="/xl/comments11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3.xml" ContentType="application/vnd.openxmlformats-officedocument.spreadsheetml.comments+xml"/>
  <Override PartName="/xl/comments17.xml" ContentType="application/vnd.openxmlformats-officedocument.spreadsheetml.comments+xml"/>
  <Override PartName="/xl/comments16.xml" ContentType="application/vnd.openxmlformats-officedocument.spreadsheetml.comments+xml"/>
  <Override PartName="/xl/comments14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xl/comments30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0.xml" ContentType="application/vnd.openxmlformats-officedocument.spreadsheetml.comments+xml"/>
  <Override PartName="/xl/comments27.xml" ContentType="application/vnd.openxmlformats-officedocument.spreadsheetml.comments+xml"/>
  <Override PartName="/xl/comments9.xml" ContentType="application/vnd.openxmlformats-officedocument.spreadsheetml.comments+xml"/>
  <Override PartName="/xl/comments28.xml" ContentType="application/vnd.openxmlformats-officedocument.spreadsheetml.comments+xml"/>
  <Override PartName="/xl/comments5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3 Junio 2022\"/>
    </mc:Choice>
  </mc:AlternateContent>
  <bookViews>
    <workbookView xWindow="0" yWindow="0" windowWidth="19200" windowHeight="673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29" i="40" l="1"/>
  <c r="H29" i="40"/>
  <c r="H19" i="40"/>
  <c r="G11" i="40" l="1"/>
  <c r="P43" i="40"/>
  <c r="G36" i="40" l="1"/>
  <c r="Q36" i="40"/>
  <c r="Q43" i="40"/>
  <c r="Q44" i="40"/>
  <c r="P44" i="40"/>
  <c r="L12" i="40"/>
  <c r="G44" i="40" l="1"/>
  <c r="H42" i="40"/>
  <c r="G45" i="40"/>
  <c r="G42" i="40"/>
  <c r="G12" i="40"/>
  <c r="H12" i="40" s="1"/>
  <c r="G13" i="40"/>
  <c r="H13" i="40"/>
  <c r="G14" i="40"/>
  <c r="H14" i="40"/>
  <c r="G15" i="40"/>
  <c r="H15" i="40" s="1"/>
  <c r="G16" i="40"/>
  <c r="H16" i="40"/>
  <c r="G17" i="40"/>
  <c r="H17" i="40"/>
  <c r="G18" i="40"/>
  <c r="H18" i="40" s="1"/>
  <c r="G19" i="40"/>
  <c r="G20" i="40"/>
  <c r="H20" i="40"/>
  <c r="G21" i="40"/>
  <c r="H21" i="40" s="1"/>
  <c r="G22" i="40"/>
  <c r="H22" i="40"/>
  <c r="G23" i="40"/>
  <c r="H23" i="40"/>
  <c r="G24" i="40"/>
  <c r="H24" i="40" s="1"/>
  <c r="G25" i="40"/>
  <c r="H25" i="40"/>
  <c r="G26" i="40"/>
  <c r="H26" i="40"/>
  <c r="G27" i="40"/>
  <c r="H27" i="40" s="1"/>
  <c r="G28" i="40"/>
  <c r="H28" i="40"/>
  <c r="G30" i="40"/>
  <c r="H30" i="40" s="1"/>
  <c r="G31" i="40"/>
  <c r="H31" i="40"/>
  <c r="G32" i="40"/>
  <c r="H32" i="40"/>
  <c r="G33" i="40"/>
  <c r="H33" i="40" s="1"/>
  <c r="G34" i="40"/>
  <c r="H34" i="40"/>
  <c r="G35" i="40"/>
  <c r="H35" i="40"/>
  <c r="H36" i="40"/>
  <c r="H11" i="40"/>
  <c r="Q11" i="40" l="1"/>
  <c r="L36" i="40" l="1"/>
  <c r="L37" i="40" s="1"/>
  <c r="L30" i="40"/>
  <c r="L24" i="40"/>
  <c r="L18" i="40"/>
  <c r="L13" i="40"/>
  <c r="F40" i="40" l="1"/>
  <c r="D21" i="26"/>
  <c r="E21" i="26" s="1"/>
  <c r="P11" i="40" l="1"/>
  <c r="Q27" i="40" l="1"/>
  <c r="F39" i="40"/>
  <c r="Q40" i="40"/>
  <c r="F32" i="40"/>
  <c r="F33" i="40"/>
  <c r="F34" i="40"/>
  <c r="Q34" i="40"/>
  <c r="F35" i="40"/>
  <c r="F36" i="40"/>
  <c r="F37" i="40"/>
  <c r="F38" i="40"/>
  <c r="F14" i="40"/>
  <c r="F13" i="40"/>
  <c r="F16" i="40"/>
  <c r="F17" i="40"/>
  <c r="F18" i="40"/>
  <c r="F19" i="40"/>
  <c r="F20" i="40"/>
  <c r="F21" i="40"/>
  <c r="C8" i="42"/>
  <c r="D16" i="42" s="1"/>
  <c r="E16" i="42" s="1"/>
  <c r="C8" i="41"/>
  <c r="D16" i="41"/>
  <c r="E16" i="41"/>
  <c r="F22" i="40"/>
  <c r="F23" i="40"/>
  <c r="F26" i="40"/>
  <c r="F15" i="40"/>
  <c r="P40" i="40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F11" i="40"/>
  <c r="F12" i="40"/>
  <c r="P15" i="40"/>
  <c r="F24" i="40"/>
  <c r="F25" i="40"/>
  <c r="F27" i="40"/>
  <c r="F28" i="40"/>
  <c r="F29" i="40"/>
  <c r="F30" i="40"/>
  <c r="F31" i="40"/>
  <c r="E28" i="11"/>
  <c r="P20" i="40"/>
  <c r="P25" i="40"/>
  <c r="P28" i="40"/>
  <c r="P29" i="40"/>
  <c r="P30" i="40"/>
  <c r="P31" i="40"/>
  <c r="P32" i="40"/>
  <c r="P33" i="40"/>
  <c r="P34" i="40"/>
  <c r="P37" i="40"/>
  <c r="P38" i="40"/>
  <c r="B7" i="8"/>
  <c r="B7" i="9"/>
  <c r="B7" i="10" s="1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41" s="1"/>
  <c r="B7" i="42" s="1"/>
  <c r="C8" i="33"/>
  <c r="D16" i="33" s="1"/>
  <c r="E16" i="33" s="1"/>
  <c r="C8" i="32"/>
  <c r="D16" i="32"/>
  <c r="E16" i="32" s="1"/>
  <c r="D26" i="16"/>
  <c r="E26" i="16" s="1"/>
  <c r="D26" i="11"/>
  <c r="E26" i="11" s="1"/>
  <c r="D26" i="10"/>
  <c r="E26" i="10"/>
  <c r="D21" i="12"/>
  <c r="E21" i="12"/>
  <c r="D26" i="14"/>
  <c r="E26" i="14" s="1"/>
  <c r="D26" i="13"/>
  <c r="E26" i="13"/>
  <c r="D26" i="12"/>
  <c r="E26" i="12"/>
  <c r="D26" i="15"/>
  <c r="E26" i="15"/>
  <c r="D26" i="17"/>
  <c r="E26" i="17"/>
  <c r="D26" i="18"/>
  <c r="E26" i="18"/>
  <c r="D26" i="19"/>
  <c r="E26" i="19" s="1"/>
  <c r="D26" i="22"/>
  <c r="E26" i="22"/>
  <c r="D26" i="21"/>
  <c r="E26" i="21" s="1"/>
  <c r="D26" i="20"/>
  <c r="E26" i="20"/>
  <c r="E23" i="33"/>
  <c r="E11" i="29"/>
  <c r="E14" i="26"/>
  <c r="E30" i="19"/>
  <c r="E23" i="17"/>
  <c r="E31" i="10"/>
  <c r="E25" i="9"/>
  <c r="E32" i="8"/>
  <c r="D16" i="7"/>
  <c r="E16" i="7" s="1"/>
  <c r="C8" i="34"/>
  <c r="D16" i="34"/>
  <c r="E16" i="34" s="1"/>
  <c r="C8" i="31"/>
  <c r="D16" i="31" s="1"/>
  <c r="E16" i="31" s="1"/>
  <c r="C8" i="30"/>
  <c r="D16" i="30" s="1"/>
  <c r="E16" i="30" s="1"/>
  <c r="C8" i="29"/>
  <c r="D16" i="29"/>
  <c r="E16" i="29"/>
  <c r="C8" i="28"/>
  <c r="D16" i="28" s="1"/>
  <c r="E16" i="28" s="1"/>
  <c r="C8" i="27"/>
  <c r="D16" i="27"/>
  <c r="E16" i="27" s="1"/>
  <c r="C8" i="26"/>
  <c r="D16" i="26"/>
  <c r="E16" i="26" s="1"/>
  <c r="C8" i="25"/>
  <c r="D16" i="25" s="1"/>
  <c r="E16" i="25" s="1"/>
  <c r="C8" i="24"/>
  <c r="D16" i="24"/>
  <c r="E16" i="24"/>
  <c r="C8" i="23"/>
  <c r="D16" i="23"/>
  <c r="E16" i="23"/>
  <c r="C8" i="22"/>
  <c r="D16" i="22" s="1"/>
  <c r="E16" i="22" s="1"/>
  <c r="C8" i="21"/>
  <c r="D16" i="21"/>
  <c r="E16" i="21" s="1"/>
  <c r="C8" i="20"/>
  <c r="D16" i="20" s="1"/>
  <c r="E16" i="20" s="1"/>
  <c r="C8" i="19"/>
  <c r="D16" i="19" s="1"/>
  <c r="E16" i="19" s="1"/>
  <c r="C8" i="18"/>
  <c r="D16" i="18"/>
  <c r="E16" i="18" s="1"/>
  <c r="C8" i="17"/>
  <c r="D16" i="17"/>
  <c r="E16" i="17"/>
  <c r="C8" i="16"/>
  <c r="D16" i="16"/>
  <c r="E16" i="16" s="1"/>
  <c r="C8" i="15"/>
  <c r="D16" i="15"/>
  <c r="E16" i="15"/>
  <c r="C8" i="14"/>
  <c r="D16" i="14" s="1"/>
  <c r="E16" i="14" s="1"/>
  <c r="C8" i="13"/>
  <c r="D16" i="13"/>
  <c r="E16" i="13"/>
  <c r="C8" i="12"/>
  <c r="D16" i="12"/>
  <c r="E16" i="12"/>
  <c r="C8" i="11"/>
  <c r="D16" i="11"/>
  <c r="E16" i="11" s="1"/>
  <c r="C8" i="10"/>
  <c r="D16" i="10" s="1"/>
  <c r="E16" i="10" s="1"/>
  <c r="D10" i="14"/>
  <c r="E10" i="14"/>
  <c r="D21" i="7"/>
  <c r="E21" i="7"/>
  <c r="E25" i="7"/>
  <c r="D26" i="9"/>
  <c r="E26" i="9"/>
  <c r="C8" i="9"/>
  <c r="D16" i="9"/>
  <c r="E16" i="9" s="1"/>
  <c r="D26" i="8"/>
  <c r="E26" i="8"/>
  <c r="C8" i="8"/>
  <c r="D16" i="8" s="1"/>
  <c r="E16" i="8" s="1"/>
  <c r="D26" i="7"/>
  <c r="E26" i="7"/>
  <c r="D26" i="23"/>
  <c r="E26" i="23" s="1"/>
  <c r="D26" i="34"/>
  <c r="E26" i="34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/>
  <c r="D26" i="27"/>
  <c r="E26" i="27"/>
  <c r="D26" i="26"/>
  <c r="E26" i="26" s="1"/>
  <c r="D26" i="25"/>
  <c r="E26" i="25"/>
  <c r="D26" i="24"/>
  <c r="E26" i="24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 s="1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D25" i="11"/>
  <c r="E25" i="11"/>
  <c r="D24" i="11"/>
  <c r="E24" i="11"/>
  <c r="D23" i="11"/>
  <c r="E23" i="11"/>
  <c r="D21" i="11"/>
  <c r="E21" i="11" s="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39" i="40"/>
  <c r="P27" i="40"/>
  <c r="P24" i="40"/>
  <c r="P22" i="40"/>
  <c r="P14" i="40"/>
  <c r="P13" i="40"/>
  <c r="P17" i="40"/>
  <c r="P26" i="40"/>
  <c r="P23" i="40"/>
  <c r="Q17" i="40"/>
  <c r="Q18" i="40"/>
  <c r="P21" i="40"/>
  <c r="Q46" i="40"/>
  <c r="Q39" i="40" l="1"/>
  <c r="Q38" i="40"/>
  <c r="Q35" i="40"/>
  <c r="Q32" i="40"/>
  <c r="Q33" i="40"/>
  <c r="Q31" i="40"/>
  <c r="Q30" i="40"/>
  <c r="Q29" i="40"/>
  <c r="Q28" i="40"/>
  <c r="Q25" i="40"/>
  <c r="Q26" i="40"/>
  <c r="Q24" i="40"/>
  <c r="Q23" i="40"/>
  <c r="Q20" i="40"/>
  <c r="Q19" i="40"/>
  <c r="Q15" i="40"/>
  <c r="Q14" i="40"/>
  <c r="Q13" i="40"/>
  <c r="Q12" i="40"/>
  <c r="Q37" i="40"/>
  <c r="L31" i="40" l="1"/>
  <c r="L25" i="40"/>
  <c r="Q22" i="40"/>
  <c r="Q21" i="40"/>
  <c r="L19" i="40"/>
  <c r="Q16" i="40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<sst xmlns="http://schemas.openxmlformats.org/spreadsheetml/2006/main" count="722" uniqueCount="44">
  <si>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</si>
  <si>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</si>
  <si>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</si>
  <si>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</si>
  <si>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</si>
  <si>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</si>
  <si>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</si>
  <si>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</si>
  <si>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</si>
  <si>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</si>
  <si>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</si>
  <si>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</si>
  <si>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</si>
  <si>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</si>
  <si>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</si>
  <si>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</si>
  <si>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</si>
  <si>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</si>
  <si>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</si>
  <si>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</si>
  <si>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</si>
  <si>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</si>
  <si>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 con avance</t>
  </si>
  <si>
    <t>Diferencia</t>
  </si>
  <si>
    <t>l/s  --&gt;</t>
  </si>
  <si>
    <t>Meta</t>
  </si>
  <si>
    <t>Q Intantaneo</t>
  </si>
  <si>
    <t>&lt;-- Real mes finalizado</t>
  </si>
  <si>
    <t>Control parcial semanal</t>
  </si>
  <si>
    <t>Tabla N° 2</t>
  </si>
  <si>
    <t>Control avance diario con proyección mensual.</t>
  </si>
  <si>
    <t>Real V/S Proyección</t>
  </si>
  <si>
    <t>m3/mes</t>
  </si>
  <si>
    <t>nieve</t>
  </si>
  <si>
    <t>---</t>
  </si>
  <si>
    <t>Aporte  1 al 5 de Junio</t>
  </si>
  <si>
    <t>Aporte  06 al 12 de Junio</t>
  </si>
  <si>
    <t>Aporte  13 al 19 de Junio</t>
  </si>
  <si>
    <t>Aporte  20 al 26 de Junio</t>
  </si>
  <si>
    <t>Aporte 27 al 30 de Junio</t>
  </si>
  <si>
    <t>(*): Nieve no permite tomar las lecturas</t>
  </si>
  <si>
    <t>(*)</t>
  </si>
  <si>
    <t>m3/d</t>
  </si>
  <si>
    <t>m3/mes 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</si>
</sst>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ont="1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0" fontId="0" fillId="0" borderId="0" xfId="0" applyFill="1"/>
    <xf numFmtId="3" fontId="0" fillId="2" borderId="0" xfId="0" applyNumberFormat="1" applyFill="1"/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11" fillId="5" borderId="60" xfId="0" applyNumberFormat="1" applyFont="1" applyFill="1" applyBorder="1" applyAlignment="1">
      <alignment horizontal="center"/>
    </xf>
    <xf numFmtId="3" fontId="11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166" fontId="11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 applyProtection="1">
      <alignment horizontal="center" vertical="center"/>
    </xf>
    <xf numFmtId="166" fontId="1" fillId="3" borderId="13" xfId="0" applyNumberFormat="1" applyFont="1" applyFill="1" applyBorder="1" applyAlignment="1" applyProtection="1">
      <alignment horizontal="center" vertical="center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3" fontId="1" fillId="7" borderId="63" xfId="0" applyNumberFormat="1" applyFont="1" applyFill="1" applyBorder="1" applyAlignment="1">
      <alignment horizontal="center" vertical="center"/>
    </xf>
    <xf numFmtId="3" fontId="11" fillId="5" borderId="38" xfId="0" quotePrefix="1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7" zoomScale="90" zoomScaleNormal="90" workbookViewId="0">
      <selection activeCell="K41" sqref="K41"/>
    </sheetView>
  </sheetViews>
  <sheetFormatPr baseColWidth="10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35">
      <c r="A3" s="57"/>
      <c r="B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35">
      <c r="A4" s="57"/>
      <c r="B4" s="57"/>
      <c r="C4" s="71" t="s">
        <v>20</v>
      </c>
      <c r="D4" s="57"/>
      <c r="E4" s="57"/>
      <c r="F4" s="57"/>
      <c r="G4" s="57"/>
      <c r="H4" s="57"/>
      <c r="I4" s="57"/>
      <c r="J4" s="57"/>
      <c r="K4" s="57"/>
      <c r="L4" s="74"/>
      <c r="M4" s="76"/>
      <c r="N4" s="76"/>
      <c r="O4" s="74" t="s">
        <v>29</v>
      </c>
      <c r="P4" s="76"/>
      <c r="Q4" s="76"/>
      <c r="R4" s="76"/>
      <c r="S4" s="57"/>
      <c r="T4" s="57"/>
      <c r="U4" s="57"/>
      <c r="V4" s="57"/>
      <c r="W4" s="57"/>
    </row>
    <row r="5" spans="1:23" x14ac:dyDescent="0.35">
      <c r="A5" s="57"/>
      <c r="B5" s="57"/>
      <c r="C5" s="71" t="s">
        <v>19</v>
      </c>
      <c r="D5" s="71"/>
      <c r="E5" s="71"/>
      <c r="F5" s="71"/>
      <c r="G5" s="71"/>
      <c r="H5" s="71"/>
      <c r="I5" s="57"/>
      <c r="J5" s="57"/>
      <c r="K5" s="57"/>
      <c r="L5" s="74"/>
      <c r="M5" s="76"/>
      <c r="N5" s="76"/>
      <c r="O5" s="71" t="s">
        <v>30</v>
      </c>
      <c r="P5" s="76"/>
      <c r="Q5" s="76"/>
      <c r="R5" s="76"/>
      <c r="S5" s="57"/>
      <c r="T5" s="57"/>
      <c r="U5" s="57"/>
      <c r="V5" s="57"/>
      <c r="W5" s="57"/>
    </row>
    <row r="6" spans="1:23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76"/>
      <c r="M6" s="76"/>
      <c r="N6" s="76"/>
      <c r="O6" s="57"/>
      <c r="P6" s="57"/>
      <c r="Q6" s="57"/>
      <c r="S6" s="57"/>
      <c r="T6" s="57"/>
      <c r="U6" s="57"/>
      <c r="V6" s="57"/>
      <c r="W6" s="57"/>
    </row>
    <row r="7" spans="1:23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  <c r="M7" s="76"/>
      <c r="N7" s="76"/>
      <c r="O7" s="76"/>
      <c r="P7" s="76"/>
      <c r="Q7" s="76"/>
      <c r="R7" s="76"/>
      <c r="S7" s="57"/>
      <c r="T7" s="57"/>
      <c r="U7" s="57"/>
      <c r="V7" s="57"/>
      <c r="W7" s="57"/>
    </row>
    <row r="8" spans="1:23" x14ac:dyDescent="0.35">
      <c r="A8" s="57"/>
      <c r="B8" s="57"/>
      <c r="C8" s="133" t="s">
        <v>12</v>
      </c>
      <c r="D8" s="133" t="s">
        <v>1</v>
      </c>
      <c r="E8" s="58" t="s">
        <v>8</v>
      </c>
      <c r="F8" s="133" t="s">
        <v>13</v>
      </c>
      <c r="G8" s="137" t="s">
        <v>14</v>
      </c>
      <c r="H8" s="138"/>
      <c r="I8" s="57"/>
      <c r="J8" s="57"/>
      <c r="K8" s="71" t="s">
        <v>28</v>
      </c>
      <c r="L8" s="77"/>
      <c r="M8" s="77"/>
      <c r="N8" s="77"/>
      <c r="O8" s="135" t="s">
        <v>26</v>
      </c>
      <c r="P8" s="133" t="s">
        <v>25</v>
      </c>
      <c r="Q8" s="135" t="s">
        <v>22</v>
      </c>
      <c r="R8" s="76"/>
      <c r="S8" s="57"/>
      <c r="T8" s="57"/>
      <c r="U8" s="57"/>
      <c r="V8" s="57"/>
      <c r="W8" s="57"/>
    </row>
    <row r="9" spans="1:23" x14ac:dyDescent="0.35">
      <c r="A9" s="57"/>
      <c r="B9" s="57"/>
      <c r="C9" s="134"/>
      <c r="D9" s="134"/>
      <c r="E9" s="97" t="s">
        <v>18</v>
      </c>
      <c r="F9" s="134"/>
      <c r="G9" s="139"/>
      <c r="H9" s="140"/>
      <c r="I9" s="57"/>
      <c r="J9" s="57"/>
      <c r="K9" s="57"/>
      <c r="L9" s="77"/>
      <c r="M9" s="77"/>
      <c r="N9" s="77"/>
      <c r="O9" s="136"/>
      <c r="P9" s="134"/>
      <c r="Q9" s="136"/>
      <c r="R9" s="76"/>
      <c r="S9" s="57"/>
      <c r="T9" s="57"/>
      <c r="U9" s="57"/>
      <c r="V9" s="57"/>
      <c r="W9" s="57"/>
    </row>
    <row r="10" spans="1:23" x14ac:dyDescent="0.35">
      <c r="A10" s="57"/>
      <c r="B10" s="57"/>
      <c r="C10" s="58">
        <v>0</v>
      </c>
      <c r="D10" s="94">
        <v>44712</v>
      </c>
      <c r="E10" s="95">
        <v>0.33333333333333331</v>
      </c>
      <c r="F10" s="96">
        <v>1520952</v>
      </c>
      <c r="G10" s="82" t="s">
        <v>42</v>
      </c>
      <c r="H10" s="82" t="s">
        <v>11</v>
      </c>
      <c r="I10" s="57"/>
      <c r="J10" s="57"/>
      <c r="K10" s="57"/>
      <c r="L10" s="77"/>
      <c r="M10" s="77"/>
      <c r="N10" s="77"/>
      <c r="O10" s="92" t="s">
        <v>11</v>
      </c>
      <c r="P10" s="82" t="s">
        <v>42</v>
      </c>
      <c r="Q10" s="82" t="s">
        <v>42</v>
      </c>
      <c r="R10" s="76"/>
      <c r="S10" s="57"/>
      <c r="T10" s="57"/>
      <c r="U10" s="57"/>
      <c r="V10" s="57"/>
      <c r="W10" s="57"/>
    </row>
    <row r="11" spans="1:23" x14ac:dyDescent="0.35">
      <c r="A11" s="57"/>
      <c r="B11" s="57"/>
      <c r="C11" s="59">
        <v>1</v>
      </c>
      <c r="D11" s="60">
        <v>44713</v>
      </c>
      <c r="E11" s="72">
        <v>0.33333333333333331</v>
      </c>
      <c r="F11" s="61">
        <f>'Día 1'!C16</f>
        <v>1523542</v>
      </c>
      <c r="G11" s="61">
        <f>F11-F10</f>
        <v>2590</v>
      </c>
      <c r="H11" s="62">
        <f>G11*1000/24/60/60</f>
        <v>29.976851851851851</v>
      </c>
      <c r="I11" s="57"/>
      <c r="J11" s="57"/>
      <c r="K11" s="130" t="s">
        <v>35</v>
      </c>
      <c r="L11" s="131"/>
      <c r="M11" s="132"/>
      <c r="O11" s="61">
        <v>30</v>
      </c>
      <c r="P11" s="61">
        <f>O11*60*60*24/1000</f>
        <v>2592</v>
      </c>
      <c r="Q11" s="61">
        <f>G11</f>
        <v>2590</v>
      </c>
      <c r="R11" s="76"/>
      <c r="S11" s="126"/>
      <c r="T11" s="57"/>
      <c r="U11" s="57"/>
      <c r="V11" s="57"/>
      <c r="W11" s="57"/>
    </row>
    <row r="12" spans="1:23" x14ac:dyDescent="0.35">
      <c r="A12" s="57"/>
      <c r="B12" s="57"/>
      <c r="C12" s="59">
        <v>2</v>
      </c>
      <c r="D12" s="60">
        <v>44714</v>
      </c>
      <c r="E12" s="72">
        <v>0.33333333333333331</v>
      </c>
      <c r="F12" s="61">
        <f>'Día 2'!C16</f>
        <v>1526096</v>
      </c>
      <c r="G12" s="61">
        <f t="shared" ref="G12:G35" si="0">F12-F11</f>
        <v>2554</v>
      </c>
      <c r="H12" s="62">
        <f t="shared" ref="H12:H36" si="1">G12*1000/24/60/60</f>
        <v>29.560185185185183</v>
      </c>
      <c r="I12" s="57"/>
      <c r="J12" s="101"/>
      <c r="K12" s="73"/>
      <c r="L12" s="81">
        <f>SUM(G11:G15)</f>
        <v>12860</v>
      </c>
      <c r="M12" s="83" t="s">
        <v>17</v>
      </c>
      <c r="N12" s="80"/>
      <c r="O12" s="61">
        <v>30</v>
      </c>
      <c r="P12" s="61">
        <f t="shared" ref="P12:P40" si="2">O12*60*60*24/1000</f>
        <v>2592</v>
      </c>
      <c r="Q12" s="61">
        <f t="shared" ref="Q12:Q40" si="3">G12</f>
        <v>2554</v>
      </c>
      <c r="R12" s="76"/>
      <c r="S12" s="126"/>
      <c r="T12" s="57"/>
      <c r="U12" s="57"/>
      <c r="V12" s="57"/>
      <c r="W12" s="57"/>
    </row>
    <row r="13" spans="1:23" x14ac:dyDescent="0.35">
      <c r="A13" s="57"/>
      <c r="B13" s="57"/>
      <c r="C13" s="59">
        <v>3</v>
      </c>
      <c r="D13" s="60">
        <v>44715</v>
      </c>
      <c r="E13" s="72">
        <v>0.33333333333333331</v>
      </c>
      <c r="F13" s="61">
        <f>'Día 3'!C16</f>
        <v>1528651</v>
      </c>
      <c r="G13" s="61">
        <f t="shared" si="0"/>
        <v>2555</v>
      </c>
      <c r="H13" s="62">
        <f t="shared" si="1"/>
        <v>29.571759259259256</v>
      </c>
      <c r="I13" s="57"/>
      <c r="J13" s="57"/>
      <c r="K13" s="73"/>
      <c r="L13" s="86">
        <f>L12*1000/5/24/60/60</f>
        <v>29.768518518518519</v>
      </c>
      <c r="M13" s="86" t="s">
        <v>11</v>
      </c>
      <c r="N13" s="80"/>
      <c r="O13" s="61">
        <v>30</v>
      </c>
      <c r="P13" s="61">
        <f t="shared" si="2"/>
        <v>2592</v>
      </c>
      <c r="Q13" s="61">
        <f t="shared" si="3"/>
        <v>2555</v>
      </c>
      <c r="R13" s="76"/>
      <c r="S13" s="126"/>
      <c r="T13" s="57"/>
      <c r="U13" s="57"/>
      <c r="V13" s="57"/>
      <c r="W13" s="57"/>
    </row>
    <row r="14" spans="1:23" x14ac:dyDescent="0.35">
      <c r="A14" s="57"/>
      <c r="B14" s="57"/>
      <c r="C14" s="59">
        <v>4</v>
      </c>
      <c r="D14" s="60">
        <v>44716</v>
      </c>
      <c r="E14" s="72">
        <v>0.33333333333333331</v>
      </c>
      <c r="F14" s="61">
        <f>'Día 4'!C16</f>
        <v>1531217</v>
      </c>
      <c r="G14" s="61">
        <f t="shared" si="0"/>
        <v>2566</v>
      </c>
      <c r="H14" s="62">
        <f t="shared" si="1"/>
        <v>29.699074074074076</v>
      </c>
      <c r="I14" s="57"/>
      <c r="J14" s="57"/>
      <c r="K14" s="75"/>
      <c r="L14" s="84"/>
      <c r="M14" s="85"/>
      <c r="N14" s="80"/>
      <c r="O14" s="61">
        <v>30</v>
      </c>
      <c r="P14" s="61">
        <f t="shared" si="2"/>
        <v>2592</v>
      </c>
      <c r="Q14" s="61">
        <f t="shared" si="3"/>
        <v>2566</v>
      </c>
      <c r="R14" s="76"/>
      <c r="S14" s="126"/>
      <c r="T14" s="57"/>
      <c r="U14" s="57"/>
      <c r="V14" s="57"/>
      <c r="W14" s="57"/>
    </row>
    <row r="15" spans="1:23" x14ac:dyDescent="0.35">
      <c r="A15" s="57"/>
      <c r="B15" s="57"/>
      <c r="C15" s="59">
        <v>5</v>
      </c>
      <c r="D15" s="60">
        <v>44717</v>
      </c>
      <c r="E15" s="72">
        <v>0.33333333333333331</v>
      </c>
      <c r="F15" s="61">
        <f>'Día 5'!C16</f>
        <v>1533812</v>
      </c>
      <c r="G15" s="61">
        <f t="shared" si="0"/>
        <v>2595</v>
      </c>
      <c r="H15" s="62">
        <f t="shared" si="1"/>
        <v>30.034722222222221</v>
      </c>
      <c r="I15" s="57"/>
      <c r="J15" s="57"/>
      <c r="K15" s="57"/>
      <c r="L15" s="81"/>
      <c r="M15" s="79"/>
      <c r="N15" s="80"/>
      <c r="O15" s="61">
        <v>30</v>
      </c>
      <c r="P15" s="61">
        <f t="shared" si="2"/>
        <v>2592</v>
      </c>
      <c r="Q15" s="61">
        <f t="shared" si="3"/>
        <v>2595</v>
      </c>
      <c r="R15" s="76"/>
      <c r="S15" s="126"/>
      <c r="T15" s="57"/>
      <c r="U15" s="57"/>
      <c r="V15" s="57"/>
      <c r="W15" s="57"/>
    </row>
    <row r="16" spans="1:23" x14ac:dyDescent="0.35">
      <c r="A16" s="57"/>
      <c r="B16" s="57"/>
      <c r="C16" s="59">
        <v>6</v>
      </c>
      <c r="D16" s="60">
        <v>44718</v>
      </c>
      <c r="E16" s="72">
        <v>0.33333333333333331</v>
      </c>
      <c r="F16" s="61">
        <f>'DÍa 6'!C16</f>
        <v>1536487</v>
      </c>
      <c r="G16" s="61">
        <f t="shared" si="0"/>
        <v>2675</v>
      </c>
      <c r="H16" s="62">
        <f t="shared" si="1"/>
        <v>30.960648148148149</v>
      </c>
      <c r="I16" s="57"/>
      <c r="J16" s="57"/>
      <c r="K16" s="57"/>
      <c r="L16" s="81"/>
      <c r="M16" s="79"/>
      <c r="N16" s="80"/>
      <c r="O16" s="61">
        <v>30</v>
      </c>
      <c r="P16" s="61">
        <f t="shared" si="2"/>
        <v>2592</v>
      </c>
      <c r="Q16" s="61">
        <f t="shared" si="3"/>
        <v>2675</v>
      </c>
      <c r="R16" s="76"/>
      <c r="S16" s="126"/>
      <c r="T16" s="57"/>
      <c r="U16" s="57"/>
      <c r="V16" s="57"/>
      <c r="W16" s="57"/>
    </row>
    <row r="17" spans="1:23" x14ac:dyDescent="0.35">
      <c r="A17" s="57"/>
      <c r="B17" s="57"/>
      <c r="C17" s="59">
        <v>7</v>
      </c>
      <c r="D17" s="60">
        <v>44719</v>
      </c>
      <c r="E17" s="72">
        <v>0.33333333333333331</v>
      </c>
      <c r="F17" s="61">
        <f>'Día 7'!C16</f>
        <v>1539067</v>
      </c>
      <c r="G17" s="61">
        <f t="shared" si="0"/>
        <v>2580</v>
      </c>
      <c r="H17" s="62">
        <f t="shared" si="1"/>
        <v>29.861111111111111</v>
      </c>
      <c r="I17" s="57"/>
      <c r="J17" s="57"/>
      <c r="K17" s="130" t="s">
        <v>36</v>
      </c>
      <c r="L17" s="131"/>
      <c r="M17" s="132"/>
      <c r="N17" s="80"/>
      <c r="O17" s="61">
        <v>30</v>
      </c>
      <c r="P17" s="61">
        <f t="shared" si="2"/>
        <v>2592</v>
      </c>
      <c r="Q17" s="61">
        <f t="shared" si="3"/>
        <v>2580</v>
      </c>
      <c r="R17" s="76"/>
      <c r="S17" s="126"/>
      <c r="T17" s="57"/>
      <c r="U17" s="57"/>
      <c r="V17" s="57"/>
      <c r="W17" s="57"/>
    </row>
    <row r="18" spans="1:23" x14ac:dyDescent="0.35">
      <c r="A18" s="57"/>
      <c r="B18" s="57"/>
      <c r="C18" s="59">
        <v>8</v>
      </c>
      <c r="D18" s="60">
        <v>44720</v>
      </c>
      <c r="E18" s="72">
        <v>0.33333333333333331</v>
      </c>
      <c r="F18" s="61">
        <f>'Día 8'!C16</f>
        <v>1541602</v>
      </c>
      <c r="G18" s="61">
        <f t="shared" si="0"/>
        <v>2535</v>
      </c>
      <c r="H18" s="62">
        <f t="shared" si="1"/>
        <v>29.340277777777779</v>
      </c>
      <c r="I18" s="57"/>
      <c r="J18" s="101"/>
      <c r="K18" s="73"/>
      <c r="L18" s="81">
        <f>SUM(G16:G22)</f>
        <v>17108</v>
      </c>
      <c r="M18" s="83" t="s">
        <v>17</v>
      </c>
      <c r="N18" s="80"/>
      <c r="O18" s="61">
        <v>30</v>
      </c>
      <c r="P18" s="61">
        <f t="shared" si="2"/>
        <v>2592</v>
      </c>
      <c r="Q18" s="61">
        <f t="shared" si="3"/>
        <v>2535</v>
      </c>
      <c r="R18" s="76"/>
      <c r="S18" s="126"/>
      <c r="T18" s="57"/>
      <c r="U18" s="57"/>
      <c r="V18" s="57"/>
      <c r="W18" s="57"/>
    </row>
    <row r="19" spans="1:23" x14ac:dyDescent="0.35">
      <c r="A19" s="57"/>
      <c r="B19" s="57"/>
      <c r="C19" s="59">
        <v>9</v>
      </c>
      <c r="D19" s="60">
        <v>44721</v>
      </c>
      <c r="E19" s="72">
        <v>0.33333333333333331</v>
      </c>
      <c r="F19" s="61">
        <f>'Día 9'!C16</f>
        <v>1544167</v>
      </c>
      <c r="G19" s="61">
        <f t="shared" si="0"/>
        <v>2565</v>
      </c>
      <c r="H19" s="62">
        <f>G19*1000/24/60/60</f>
        <v>29.6875</v>
      </c>
      <c r="I19" s="57"/>
      <c r="J19" s="57"/>
      <c r="K19" s="73"/>
      <c r="L19" s="86">
        <f>L18*1000/7/24/60/60</f>
        <v>28.287037037037035</v>
      </c>
      <c r="M19" s="86" t="s">
        <v>11</v>
      </c>
      <c r="N19" s="80"/>
      <c r="O19" s="61">
        <v>30</v>
      </c>
      <c r="P19" s="61">
        <f t="shared" si="2"/>
        <v>2592</v>
      </c>
      <c r="Q19" s="61">
        <f t="shared" si="3"/>
        <v>2565</v>
      </c>
      <c r="R19" s="76"/>
      <c r="S19" s="126"/>
      <c r="T19" s="57"/>
      <c r="U19" s="57"/>
      <c r="V19" s="57"/>
      <c r="W19" s="57"/>
    </row>
    <row r="20" spans="1:23" x14ac:dyDescent="0.35">
      <c r="A20" s="57"/>
      <c r="B20" s="57"/>
      <c r="C20" s="59">
        <v>10</v>
      </c>
      <c r="D20" s="60">
        <v>44722</v>
      </c>
      <c r="E20" s="72">
        <v>0.33333333333333331</v>
      </c>
      <c r="F20" s="61">
        <f>'Día 10'!C16</f>
        <v>1546543</v>
      </c>
      <c r="G20" s="61">
        <f t="shared" si="0"/>
        <v>2376</v>
      </c>
      <c r="H20" s="62">
        <f t="shared" si="1"/>
        <v>27.5</v>
      </c>
      <c r="I20" s="57"/>
      <c r="J20" s="57"/>
      <c r="K20" s="75"/>
      <c r="L20" s="84"/>
      <c r="M20" s="85"/>
      <c r="N20" s="80"/>
      <c r="O20" s="61">
        <v>30</v>
      </c>
      <c r="P20" s="61">
        <f t="shared" si="2"/>
        <v>2592</v>
      </c>
      <c r="Q20" s="61">
        <f t="shared" si="3"/>
        <v>2376</v>
      </c>
      <c r="R20" s="76"/>
      <c r="S20" s="126"/>
      <c r="T20" s="57"/>
      <c r="U20" s="57"/>
      <c r="V20" s="57"/>
      <c r="W20" s="57"/>
    </row>
    <row r="21" spans="1:23" x14ac:dyDescent="0.35">
      <c r="A21" s="57"/>
      <c r="B21" s="57"/>
      <c r="C21" s="59">
        <v>11</v>
      </c>
      <c r="D21" s="60">
        <v>44723</v>
      </c>
      <c r="E21" s="72">
        <v>0.33333333333333331</v>
      </c>
      <c r="F21" s="61">
        <f>'Día 11'!C16</f>
        <v>1548772</v>
      </c>
      <c r="G21" s="61">
        <f t="shared" si="0"/>
        <v>2229</v>
      </c>
      <c r="H21" s="62">
        <f t="shared" si="1"/>
        <v>25.798611111111111</v>
      </c>
      <c r="I21" s="57"/>
      <c r="J21" s="57"/>
      <c r="K21" s="57"/>
      <c r="L21" s="78"/>
      <c r="M21" s="79"/>
      <c r="N21" s="80"/>
      <c r="O21" s="61">
        <v>30</v>
      </c>
      <c r="P21" s="61">
        <f t="shared" si="2"/>
        <v>2592</v>
      </c>
      <c r="Q21" s="61">
        <f t="shared" si="3"/>
        <v>2229</v>
      </c>
      <c r="R21" s="76"/>
      <c r="S21" s="126"/>
      <c r="T21" s="57"/>
      <c r="U21" s="57"/>
      <c r="V21" s="57"/>
      <c r="W21" s="57"/>
    </row>
    <row r="22" spans="1:23" x14ac:dyDescent="0.35">
      <c r="A22" s="57"/>
      <c r="B22" s="57"/>
      <c r="C22" s="59">
        <v>12</v>
      </c>
      <c r="D22" s="60">
        <v>44724</v>
      </c>
      <c r="E22" s="72">
        <v>0.33333333333333331</v>
      </c>
      <c r="F22" s="61">
        <f>'Día 12'!C16</f>
        <v>1550920</v>
      </c>
      <c r="G22" s="61">
        <f t="shared" si="0"/>
        <v>2148</v>
      </c>
      <c r="H22" s="62">
        <f t="shared" si="1"/>
        <v>24.861111111111111</v>
      </c>
      <c r="I22" s="57"/>
      <c r="J22" s="57"/>
      <c r="K22" s="57"/>
      <c r="L22" s="78"/>
      <c r="M22" s="79"/>
      <c r="N22" s="80"/>
      <c r="O22" s="61">
        <v>30</v>
      </c>
      <c r="P22" s="61">
        <f t="shared" si="2"/>
        <v>2592</v>
      </c>
      <c r="Q22" s="61">
        <f t="shared" si="3"/>
        <v>2148</v>
      </c>
      <c r="R22" s="76"/>
      <c r="S22" s="126"/>
      <c r="T22" s="57"/>
      <c r="U22" s="57"/>
      <c r="V22" s="57"/>
      <c r="W22" s="57"/>
    </row>
    <row r="23" spans="1:23" x14ac:dyDescent="0.35">
      <c r="A23" s="57"/>
      <c r="B23" s="57"/>
      <c r="C23" s="59">
        <v>13</v>
      </c>
      <c r="D23" s="60">
        <v>44725</v>
      </c>
      <c r="E23" s="72">
        <v>0.33333333333333331</v>
      </c>
      <c r="F23" s="61">
        <f>'Día 13'!C16</f>
        <v>1553419</v>
      </c>
      <c r="G23" s="61">
        <f t="shared" si="0"/>
        <v>2499</v>
      </c>
      <c r="H23" s="62">
        <f t="shared" si="1"/>
        <v>28.923611111111111</v>
      </c>
      <c r="I23" s="57"/>
      <c r="J23" s="57"/>
      <c r="K23" s="130" t="s">
        <v>37</v>
      </c>
      <c r="L23" s="131"/>
      <c r="M23" s="132"/>
      <c r="N23" s="80"/>
      <c r="O23" s="61">
        <v>30</v>
      </c>
      <c r="P23" s="61">
        <f t="shared" si="2"/>
        <v>2592</v>
      </c>
      <c r="Q23" s="61">
        <f t="shared" si="3"/>
        <v>2499</v>
      </c>
      <c r="R23" s="76"/>
      <c r="S23" s="126"/>
      <c r="T23" s="57"/>
      <c r="U23" s="57"/>
      <c r="V23" s="57"/>
      <c r="W23" s="57"/>
    </row>
    <row r="24" spans="1:23" x14ac:dyDescent="0.35">
      <c r="A24" s="57"/>
      <c r="B24" s="57"/>
      <c r="C24" s="59">
        <v>14</v>
      </c>
      <c r="D24" s="60">
        <v>44726</v>
      </c>
      <c r="E24" s="72">
        <v>0.33333333333333331</v>
      </c>
      <c r="F24" s="61">
        <f>'Día 14'!C16</f>
        <v>1556181</v>
      </c>
      <c r="G24" s="61">
        <f t="shared" si="0"/>
        <v>2762</v>
      </c>
      <c r="H24" s="62">
        <f t="shared" si="1"/>
        <v>31.967592592592592</v>
      </c>
      <c r="I24" s="57"/>
      <c r="J24" s="101"/>
      <c r="K24" s="73"/>
      <c r="L24" s="81">
        <f>SUM(G23:G29)</f>
        <v>20361</v>
      </c>
      <c r="M24" s="83" t="s">
        <v>17</v>
      </c>
      <c r="N24" s="80"/>
      <c r="O24" s="61">
        <v>30</v>
      </c>
      <c r="P24" s="61">
        <f t="shared" si="2"/>
        <v>2592</v>
      </c>
      <c r="Q24" s="61">
        <f t="shared" si="3"/>
        <v>2762</v>
      </c>
      <c r="R24" s="76"/>
      <c r="S24" s="126"/>
      <c r="T24" s="57"/>
      <c r="U24" s="57"/>
      <c r="V24" s="57"/>
      <c r="W24" s="57"/>
    </row>
    <row r="25" spans="1:23" x14ac:dyDescent="0.35">
      <c r="A25" s="57"/>
      <c r="B25" s="57"/>
      <c r="C25" s="59">
        <v>15</v>
      </c>
      <c r="D25" s="60">
        <v>44727</v>
      </c>
      <c r="E25" s="72">
        <v>0.33333333333333331</v>
      </c>
      <c r="F25" s="61">
        <f>'Día 15'!C16</f>
        <v>1559152</v>
      </c>
      <c r="G25" s="61">
        <f t="shared" si="0"/>
        <v>2971</v>
      </c>
      <c r="H25" s="62">
        <f t="shared" si="1"/>
        <v>34.386574074074069</v>
      </c>
      <c r="I25" s="57"/>
      <c r="J25" s="57"/>
      <c r="K25" s="73"/>
      <c r="L25" s="86">
        <f>L24*1000/7/24/60/60</f>
        <v>33.665674603174608</v>
      </c>
      <c r="M25" s="86" t="s">
        <v>11</v>
      </c>
      <c r="N25" s="80"/>
      <c r="O25" s="61">
        <v>30</v>
      </c>
      <c r="P25" s="61">
        <f t="shared" si="2"/>
        <v>2592</v>
      </c>
      <c r="Q25" s="61">
        <f t="shared" si="3"/>
        <v>2971</v>
      </c>
      <c r="R25" s="76"/>
      <c r="S25" s="126"/>
      <c r="T25" s="57"/>
      <c r="U25" s="57"/>
      <c r="V25" s="57"/>
      <c r="W25" s="57"/>
    </row>
    <row r="26" spans="1:23" x14ac:dyDescent="0.35">
      <c r="A26" s="57"/>
      <c r="B26" s="57"/>
      <c r="C26" s="59">
        <v>16</v>
      </c>
      <c r="D26" s="60">
        <v>44728</v>
      </c>
      <c r="E26" s="72">
        <v>0.33333333333333331</v>
      </c>
      <c r="F26" s="61">
        <f>'Día 16'!C16</f>
        <v>1562301</v>
      </c>
      <c r="G26" s="61">
        <f t="shared" si="0"/>
        <v>3149</v>
      </c>
      <c r="H26" s="62">
        <f t="shared" si="1"/>
        <v>36.44675925925926</v>
      </c>
      <c r="I26" s="57"/>
      <c r="J26" s="57"/>
      <c r="K26" s="75"/>
      <c r="L26" s="84"/>
      <c r="M26" s="85"/>
      <c r="N26" s="80"/>
      <c r="O26" s="61">
        <v>30</v>
      </c>
      <c r="P26" s="61">
        <f t="shared" si="2"/>
        <v>2592</v>
      </c>
      <c r="Q26" s="61">
        <f t="shared" si="3"/>
        <v>3149</v>
      </c>
      <c r="R26" s="76"/>
      <c r="S26" s="126"/>
      <c r="T26" s="57"/>
      <c r="U26" s="57"/>
      <c r="V26" s="57"/>
      <c r="W26" s="57"/>
    </row>
    <row r="27" spans="1:23" x14ac:dyDescent="0.35">
      <c r="A27" s="57"/>
      <c r="B27" s="57"/>
      <c r="C27" s="59">
        <v>17</v>
      </c>
      <c r="D27" s="60">
        <v>44729</v>
      </c>
      <c r="E27" s="72">
        <v>0.33333333333333331</v>
      </c>
      <c r="F27" s="61">
        <f>'Día 17'!C16</f>
        <v>1565220</v>
      </c>
      <c r="G27" s="61">
        <f t="shared" si="0"/>
        <v>2919</v>
      </c>
      <c r="H27" s="62">
        <f t="shared" si="1"/>
        <v>33.784722222222221</v>
      </c>
      <c r="I27" s="57"/>
      <c r="J27" s="57"/>
      <c r="K27" s="57"/>
      <c r="L27" s="78"/>
      <c r="M27" s="79"/>
      <c r="N27" s="80"/>
      <c r="O27" s="61">
        <v>30</v>
      </c>
      <c r="P27" s="61">
        <f t="shared" si="2"/>
        <v>2592</v>
      </c>
      <c r="Q27" s="61">
        <f t="shared" si="3"/>
        <v>2919</v>
      </c>
      <c r="R27" s="76"/>
      <c r="S27" s="126"/>
      <c r="T27" s="57"/>
      <c r="U27" s="57"/>
      <c r="V27" s="57"/>
      <c r="W27" s="57"/>
    </row>
    <row r="28" spans="1:23" x14ac:dyDescent="0.35">
      <c r="A28" s="57"/>
      <c r="B28" s="57"/>
      <c r="C28" s="59">
        <v>18</v>
      </c>
      <c r="D28" s="60">
        <v>44730</v>
      </c>
      <c r="E28" s="72">
        <v>0.33333333333333331</v>
      </c>
      <c r="F28" s="61">
        <f>'Día 18'!C16</f>
        <v>1568244</v>
      </c>
      <c r="G28" s="61">
        <f t="shared" si="0"/>
        <v>3024</v>
      </c>
      <c r="H28" s="62">
        <f t="shared" si="1"/>
        <v>35</v>
      </c>
      <c r="I28" s="57"/>
      <c r="J28" s="57"/>
      <c r="K28" s="57"/>
      <c r="L28" s="78"/>
      <c r="M28" s="79"/>
      <c r="N28" s="80"/>
      <c r="O28" s="61">
        <v>30</v>
      </c>
      <c r="P28" s="61">
        <f t="shared" si="2"/>
        <v>2592</v>
      </c>
      <c r="Q28" s="61">
        <f t="shared" si="3"/>
        <v>3024</v>
      </c>
      <c r="R28" s="76"/>
      <c r="S28" s="126"/>
      <c r="T28" s="57"/>
      <c r="U28" s="57"/>
      <c r="V28" s="57"/>
      <c r="W28" s="57"/>
    </row>
    <row r="29" spans="1:23" x14ac:dyDescent="0.35">
      <c r="A29" s="57"/>
      <c r="B29" s="57"/>
      <c r="C29" s="59">
        <v>19</v>
      </c>
      <c r="D29" s="60">
        <v>44731</v>
      </c>
      <c r="E29" s="72">
        <v>0.33333333333333331</v>
      </c>
      <c r="F29" s="61">
        <f>'Día 19'!C16</f>
        <v>1571281</v>
      </c>
      <c r="G29" s="61">
        <f>F29-F28</f>
        <v>3037</v>
      </c>
      <c r="H29" s="62">
        <f>G29*1000/24/60/60</f>
        <v>35.150462962962962</v>
      </c>
      <c r="I29" s="57"/>
      <c r="J29" s="57"/>
      <c r="K29" s="130" t="s">
        <v>38</v>
      </c>
      <c r="L29" s="131"/>
      <c r="M29" s="132"/>
      <c r="N29" s="80"/>
      <c r="O29" s="61">
        <v>30</v>
      </c>
      <c r="P29" s="61">
        <f t="shared" si="2"/>
        <v>2592</v>
      </c>
      <c r="Q29" s="61">
        <f t="shared" si="3"/>
        <v>3037</v>
      </c>
      <c r="R29" s="76"/>
      <c r="S29" s="126"/>
      <c r="T29" s="57"/>
      <c r="U29" s="57"/>
      <c r="V29" s="57"/>
      <c r="W29" s="57"/>
    </row>
    <row r="30" spans="1:23" x14ac:dyDescent="0.35">
      <c r="A30" s="57"/>
      <c r="B30" s="57"/>
      <c r="C30" s="59">
        <v>20</v>
      </c>
      <c r="D30" s="60">
        <v>44732</v>
      </c>
      <c r="E30" s="72">
        <v>0.33333333333333331</v>
      </c>
      <c r="F30" s="61">
        <f>'Día 20'!C16</f>
        <v>1574299</v>
      </c>
      <c r="G30" s="61">
        <f t="shared" si="0"/>
        <v>3018</v>
      </c>
      <c r="H30" s="62">
        <f t="shared" si="1"/>
        <v>34.930555555555557</v>
      </c>
      <c r="I30" s="57"/>
      <c r="J30" s="101"/>
      <c r="K30" s="73"/>
      <c r="L30" s="81">
        <f>SUM(G30:G36)</f>
        <v>19121</v>
      </c>
      <c r="M30" s="83" t="s">
        <v>17</v>
      </c>
      <c r="N30" s="80"/>
      <c r="O30" s="61">
        <v>30</v>
      </c>
      <c r="P30" s="61">
        <f t="shared" si="2"/>
        <v>2592</v>
      </c>
      <c r="Q30" s="61">
        <f t="shared" si="3"/>
        <v>3018</v>
      </c>
      <c r="R30" s="76"/>
      <c r="S30" s="126"/>
      <c r="T30" s="57"/>
      <c r="U30" s="57"/>
      <c r="V30" s="57"/>
      <c r="W30" s="57"/>
    </row>
    <row r="31" spans="1:23" x14ac:dyDescent="0.35">
      <c r="A31" s="57"/>
      <c r="B31" s="57"/>
      <c r="C31" s="59">
        <v>21</v>
      </c>
      <c r="D31" s="60">
        <v>44733</v>
      </c>
      <c r="E31" s="72">
        <v>0.33333333333333331</v>
      </c>
      <c r="F31" s="61">
        <f>'Día 21'!C16</f>
        <v>1577216</v>
      </c>
      <c r="G31" s="61">
        <f t="shared" si="0"/>
        <v>2917</v>
      </c>
      <c r="H31" s="62">
        <f t="shared" si="1"/>
        <v>33.761574074074076</v>
      </c>
      <c r="I31" s="57"/>
      <c r="J31" s="57"/>
      <c r="K31" s="73"/>
      <c r="L31" s="86">
        <f>L30*1000/7/24/60/60</f>
        <v>31.615410052910057</v>
      </c>
      <c r="M31" s="86" t="s">
        <v>11</v>
      </c>
      <c r="N31" s="80"/>
      <c r="O31" s="61">
        <v>30</v>
      </c>
      <c r="P31" s="61">
        <f t="shared" si="2"/>
        <v>2592</v>
      </c>
      <c r="Q31" s="61">
        <f t="shared" si="3"/>
        <v>2917</v>
      </c>
      <c r="R31" s="76"/>
      <c r="S31" s="126"/>
      <c r="T31" s="57"/>
      <c r="U31" s="57"/>
      <c r="V31" s="57"/>
      <c r="W31" s="57"/>
    </row>
    <row r="32" spans="1:23" x14ac:dyDescent="0.35">
      <c r="A32" s="57"/>
      <c r="B32" s="57"/>
      <c r="C32" s="59">
        <v>22</v>
      </c>
      <c r="D32" s="60">
        <v>44734</v>
      </c>
      <c r="E32" s="72">
        <v>0.33333333333333331</v>
      </c>
      <c r="F32" s="61">
        <f>'Día 22'!C16</f>
        <v>1579936</v>
      </c>
      <c r="G32" s="61">
        <f t="shared" si="0"/>
        <v>2720</v>
      </c>
      <c r="H32" s="62">
        <f t="shared" si="1"/>
        <v>31.481481481481481</v>
      </c>
      <c r="I32" s="57"/>
      <c r="J32" s="57"/>
      <c r="K32" s="75"/>
      <c r="L32" s="84"/>
      <c r="M32" s="85"/>
      <c r="N32" s="80"/>
      <c r="O32" s="61">
        <v>30</v>
      </c>
      <c r="P32" s="61">
        <f t="shared" si="2"/>
        <v>2592</v>
      </c>
      <c r="Q32" s="61">
        <f t="shared" si="3"/>
        <v>2720</v>
      </c>
      <c r="R32" s="76"/>
      <c r="S32" s="126"/>
      <c r="T32" s="57"/>
      <c r="U32" s="57"/>
      <c r="V32" s="57"/>
      <c r="W32" s="57"/>
    </row>
    <row r="33" spans="1:23" x14ac:dyDescent="0.35">
      <c r="A33" s="57"/>
      <c r="B33" s="57"/>
      <c r="C33" s="59">
        <v>23</v>
      </c>
      <c r="D33" s="60">
        <v>44735</v>
      </c>
      <c r="E33" s="72">
        <v>0.33333333333333331</v>
      </c>
      <c r="F33" s="61">
        <f>'Día 23'!C16</f>
        <v>1582813</v>
      </c>
      <c r="G33" s="61">
        <f t="shared" si="0"/>
        <v>2877</v>
      </c>
      <c r="H33" s="62">
        <f t="shared" si="1"/>
        <v>33.298611111111114</v>
      </c>
      <c r="I33" s="57"/>
      <c r="J33" s="57"/>
      <c r="K33" s="57"/>
      <c r="L33" s="78"/>
      <c r="M33" s="79"/>
      <c r="N33" s="80"/>
      <c r="O33" s="61">
        <v>30</v>
      </c>
      <c r="P33" s="61">
        <f t="shared" si="2"/>
        <v>2592</v>
      </c>
      <c r="Q33" s="61">
        <f t="shared" si="3"/>
        <v>2877</v>
      </c>
      <c r="R33" s="76"/>
      <c r="S33" s="126"/>
      <c r="T33" s="57"/>
      <c r="U33" s="57"/>
      <c r="V33" s="57"/>
      <c r="W33" s="57"/>
    </row>
    <row r="34" spans="1:23" x14ac:dyDescent="0.35">
      <c r="A34" s="57"/>
      <c r="B34" s="57"/>
      <c r="C34" s="59">
        <v>24</v>
      </c>
      <c r="D34" s="60">
        <v>44736</v>
      </c>
      <c r="E34" s="72">
        <v>0.33333333333333331</v>
      </c>
      <c r="F34" s="61">
        <f>'Día 24'!C16</f>
        <v>1585757</v>
      </c>
      <c r="G34" s="61">
        <f t="shared" si="0"/>
        <v>2944</v>
      </c>
      <c r="H34" s="62">
        <f t="shared" si="1"/>
        <v>34.074074074074076</v>
      </c>
      <c r="I34" s="57"/>
      <c r="J34" s="57"/>
      <c r="K34" s="57"/>
      <c r="L34" s="78"/>
      <c r="M34" s="79"/>
      <c r="N34" s="80"/>
      <c r="O34" s="61">
        <v>30</v>
      </c>
      <c r="P34" s="61">
        <f t="shared" si="2"/>
        <v>2592</v>
      </c>
      <c r="Q34" s="61">
        <f t="shared" si="3"/>
        <v>2944</v>
      </c>
      <c r="R34" s="76"/>
      <c r="S34" s="126"/>
      <c r="T34" s="57"/>
      <c r="U34" s="57"/>
      <c r="V34" s="57"/>
      <c r="W34" s="57"/>
    </row>
    <row r="35" spans="1:23" x14ac:dyDescent="0.35">
      <c r="A35" s="57"/>
      <c r="B35" s="57"/>
      <c r="C35" s="59">
        <v>25</v>
      </c>
      <c r="D35" s="60">
        <v>44737</v>
      </c>
      <c r="E35" s="72">
        <v>0.33333333333333331</v>
      </c>
      <c r="F35" s="61">
        <f>'Día 25'!C16</f>
        <v>1588463</v>
      </c>
      <c r="G35" s="61">
        <f t="shared" si="0"/>
        <v>2706</v>
      </c>
      <c r="H35" s="62">
        <f t="shared" si="1"/>
        <v>31.319444444444446</v>
      </c>
      <c r="I35" s="57"/>
      <c r="J35" s="57"/>
      <c r="K35" s="130" t="s">
        <v>39</v>
      </c>
      <c r="L35" s="131"/>
      <c r="M35" s="132"/>
      <c r="N35" s="80"/>
      <c r="O35" s="61">
        <v>30</v>
      </c>
      <c r="P35" s="61">
        <f t="shared" si="2"/>
        <v>2592</v>
      </c>
      <c r="Q35" s="61">
        <f t="shared" si="3"/>
        <v>2706</v>
      </c>
      <c r="R35" s="76"/>
      <c r="S35" s="126"/>
      <c r="T35" s="57"/>
      <c r="U35" s="57"/>
      <c r="V35" s="57"/>
      <c r="W35" s="57"/>
    </row>
    <row r="36" spans="1:23" x14ac:dyDescent="0.35">
      <c r="A36" s="57"/>
      <c r="B36" s="57"/>
      <c r="C36" s="59">
        <v>26</v>
      </c>
      <c r="D36" s="60">
        <v>44738</v>
      </c>
      <c r="E36" s="72">
        <v>0.33333333333333331</v>
      </c>
      <c r="F36" s="61">
        <f>'Día 26'!C16</f>
        <v>1590402</v>
      </c>
      <c r="G36" s="61">
        <f>F36-F35</f>
        <v>1939</v>
      </c>
      <c r="H36" s="62">
        <f t="shared" si="1"/>
        <v>22.44212962962963</v>
      </c>
      <c r="I36" s="57"/>
      <c r="J36" s="101"/>
      <c r="K36" s="73"/>
      <c r="L36" s="81">
        <f>SUM(G37:G40)</f>
        <v>0</v>
      </c>
      <c r="M36" s="83" t="s">
        <v>17</v>
      </c>
      <c r="N36" s="80"/>
      <c r="O36" s="61">
        <v>30</v>
      </c>
      <c r="P36" s="61">
        <f t="shared" si="2"/>
        <v>2592</v>
      </c>
      <c r="Q36" s="61">
        <f>G36</f>
        <v>1939</v>
      </c>
      <c r="R36" s="76"/>
      <c r="S36" s="126"/>
      <c r="T36" s="57"/>
      <c r="U36" s="57"/>
      <c r="V36" s="57"/>
      <c r="W36" s="57"/>
    </row>
    <row r="37" spans="1:23" x14ac:dyDescent="0.35">
      <c r="A37" s="57"/>
      <c r="B37" s="57"/>
      <c r="C37" s="59">
        <v>27</v>
      </c>
      <c r="D37" s="60">
        <v>44739</v>
      </c>
      <c r="E37" s="72">
        <v>0.33333333333333331</v>
      </c>
      <c r="F37" s="61">
        <f>'Día 27'!C16</f>
        <v>0</v>
      </c>
      <c r="G37" s="125" t="s">
        <v>34</v>
      </c>
      <c r="H37" s="125" t="s">
        <v>34</v>
      </c>
      <c r="I37" s="57" t="s">
        <v>41</v>
      </c>
      <c r="J37" s="57"/>
      <c r="K37" s="73"/>
      <c r="L37" s="86">
        <f>L36*1000/4/24/60/60</f>
        <v>0</v>
      </c>
      <c r="M37" s="86" t="s">
        <v>11</v>
      </c>
      <c r="N37" s="80"/>
      <c r="O37" s="61">
        <v>30</v>
      </c>
      <c r="P37" s="61">
        <f t="shared" si="2"/>
        <v>2592</v>
      </c>
      <c r="Q37" s="61" t="str">
        <f t="shared" si="3"/>
        <v>---</v>
      </c>
      <c r="R37" s="57" t="s">
        <v>41</v>
      </c>
      <c r="S37" s="127"/>
      <c r="T37" s="57"/>
      <c r="U37" s="57"/>
      <c r="V37" s="57"/>
      <c r="W37" s="57"/>
    </row>
    <row r="38" spans="1:23" x14ac:dyDescent="0.35">
      <c r="A38" s="57"/>
      <c r="B38" s="57"/>
      <c r="C38" s="59">
        <v>28</v>
      </c>
      <c r="D38" s="60">
        <v>44740</v>
      </c>
      <c r="E38" s="72">
        <v>0.33333333333333331</v>
      </c>
      <c r="F38" s="61">
        <f>'Día 28'!C16</f>
        <v>0</v>
      </c>
      <c r="G38" s="125" t="s">
        <v>34</v>
      </c>
      <c r="H38" s="125" t="s">
        <v>34</v>
      </c>
      <c r="I38" s="57" t="s">
        <v>41</v>
      </c>
      <c r="J38" s="57"/>
      <c r="K38" s="75"/>
      <c r="L38" s="84"/>
      <c r="M38" s="85"/>
      <c r="N38" s="80"/>
      <c r="O38" s="61">
        <v>30</v>
      </c>
      <c r="P38" s="61">
        <f t="shared" si="2"/>
        <v>2592</v>
      </c>
      <c r="Q38" s="61" t="str">
        <f t="shared" si="3"/>
        <v>---</v>
      </c>
      <c r="R38" s="57" t="s">
        <v>41</v>
      </c>
      <c r="S38" s="127"/>
      <c r="T38" s="57"/>
      <c r="U38" s="57"/>
      <c r="V38" s="57"/>
      <c r="W38" s="57"/>
    </row>
    <row r="39" spans="1:23" x14ac:dyDescent="0.35">
      <c r="A39" s="57"/>
      <c r="B39" s="57"/>
      <c r="C39" s="59">
        <v>29</v>
      </c>
      <c r="D39" s="60">
        <v>44741</v>
      </c>
      <c r="E39" s="72">
        <v>0.33333333333333331</v>
      </c>
      <c r="F39" s="61">
        <f>'Día 29'!C16</f>
        <v>0</v>
      </c>
      <c r="G39" s="125" t="s">
        <v>34</v>
      </c>
      <c r="H39" s="125" t="s">
        <v>34</v>
      </c>
      <c r="I39" s="57" t="s">
        <v>41</v>
      </c>
      <c r="J39" s="57"/>
      <c r="K39" s="76"/>
      <c r="L39" s="78"/>
      <c r="M39" s="79"/>
      <c r="N39" s="80"/>
      <c r="O39" s="61">
        <v>30</v>
      </c>
      <c r="P39" s="61">
        <f t="shared" si="2"/>
        <v>2592</v>
      </c>
      <c r="Q39" s="61" t="str">
        <f t="shared" si="3"/>
        <v>---</v>
      </c>
      <c r="R39" s="57" t="s">
        <v>41</v>
      </c>
      <c r="S39" s="127"/>
      <c r="T39" s="57"/>
      <c r="U39" s="57"/>
      <c r="V39" s="57"/>
      <c r="W39" s="57"/>
    </row>
    <row r="40" spans="1:23" x14ac:dyDescent="0.35">
      <c r="A40" s="57"/>
      <c r="B40" s="57"/>
      <c r="C40" s="59">
        <v>30</v>
      </c>
      <c r="D40" s="60">
        <v>44742</v>
      </c>
      <c r="E40" s="72">
        <v>0.33333333333333331</v>
      </c>
      <c r="F40" s="61">
        <f>'Día 30'!C16</f>
        <v>1599633</v>
      </c>
      <c r="G40" s="125" t="s">
        <v>34</v>
      </c>
      <c r="H40" s="125" t="s">
        <v>34</v>
      </c>
      <c r="I40" s="57"/>
      <c r="J40" s="57"/>
      <c r="K40" s="76"/>
      <c r="L40" s="78"/>
      <c r="M40" s="79"/>
      <c r="N40" s="80"/>
      <c r="O40" s="61">
        <v>30</v>
      </c>
      <c r="P40" s="61">
        <f t="shared" si="2"/>
        <v>2592</v>
      </c>
      <c r="Q40" s="61" t="str">
        <f t="shared" si="3"/>
        <v>---</v>
      </c>
      <c r="R40" s="57"/>
      <c r="S40" s="127"/>
      <c r="T40" s="57"/>
      <c r="U40" s="57"/>
      <c r="V40" s="57"/>
      <c r="W40" s="57"/>
    </row>
    <row r="41" spans="1:23" x14ac:dyDescent="0.35">
      <c r="A41" s="57"/>
      <c r="B41" s="57"/>
      <c r="C41" s="59"/>
      <c r="D41" s="60"/>
      <c r="E41" s="72"/>
      <c r="F41" s="61"/>
      <c r="G41" s="61"/>
      <c r="H41" s="62"/>
      <c r="I41" s="57"/>
      <c r="J41" s="57"/>
      <c r="K41" s="76"/>
      <c r="L41" s="117"/>
      <c r="M41" s="79"/>
      <c r="N41" s="80"/>
      <c r="O41" s="61"/>
      <c r="P41" s="61"/>
      <c r="Q41" s="61"/>
      <c r="R41" s="76"/>
      <c r="S41" s="57"/>
      <c r="T41" s="57"/>
      <c r="U41" s="57"/>
      <c r="V41" s="57"/>
      <c r="W41" s="57"/>
    </row>
    <row r="42" spans="1:23" x14ac:dyDescent="0.35">
      <c r="A42" s="57"/>
      <c r="B42" s="57"/>
      <c r="C42" s="59" t="s">
        <v>23</v>
      </c>
      <c r="D42" s="60"/>
      <c r="E42" s="72"/>
      <c r="F42" s="59"/>
      <c r="G42" s="121">
        <f>(G45-P43)/P43</f>
        <v>1.1844135802469135E-2</v>
      </c>
      <c r="H42" s="121">
        <f>(G44-O40)/O40</f>
        <v>1.1844135802469206E-2</v>
      </c>
      <c r="I42" s="57"/>
      <c r="J42" s="57"/>
      <c r="K42" s="57"/>
      <c r="L42" s="76"/>
      <c r="M42" s="76"/>
      <c r="N42" s="76"/>
      <c r="O42" s="76"/>
      <c r="P42" s="76"/>
      <c r="Q42" s="76"/>
      <c r="R42" s="76"/>
      <c r="S42" s="57"/>
      <c r="T42" s="57"/>
      <c r="U42" s="57"/>
      <c r="V42" s="57"/>
      <c r="W42" s="57"/>
    </row>
    <row r="43" spans="1:23" ht="15" thickBot="1" x14ac:dyDescent="0.4">
      <c r="A43" s="57"/>
      <c r="B43" s="57"/>
      <c r="C43" s="63"/>
      <c r="D43" s="64"/>
      <c r="E43" s="64"/>
      <c r="F43" s="64"/>
      <c r="G43" s="64"/>
      <c r="H43" s="65"/>
      <c r="I43" s="57"/>
      <c r="J43" s="57"/>
      <c r="K43" s="57"/>
      <c r="L43" s="76"/>
      <c r="M43" s="76"/>
      <c r="N43" s="128" t="s">
        <v>31</v>
      </c>
      <c r="O43" s="90" t="s">
        <v>43</v>
      </c>
      <c r="P43" s="89">
        <f>SUM(P11:P41)</f>
        <v>77760</v>
      </c>
      <c r="Q43" s="108">
        <f>G45</f>
        <v>78681</v>
      </c>
      <c r="R43" s="76"/>
      <c r="S43" s="57"/>
      <c r="T43" s="57"/>
      <c r="U43" s="57"/>
      <c r="V43" s="57"/>
      <c r="W43" s="57"/>
    </row>
    <row r="44" spans="1:23" ht="15" thickBot="1" x14ac:dyDescent="0.4">
      <c r="A44" s="57"/>
      <c r="B44" s="57"/>
      <c r="C44" s="66"/>
      <c r="D44" s="69" t="s">
        <v>16</v>
      </c>
      <c r="E44" s="69"/>
      <c r="F44" s="69"/>
      <c r="G44" s="100">
        <f>(F40-F10)*1000/30/24/60/60</f>
        <v>30.355324074074076</v>
      </c>
      <c r="H44" s="70" t="s">
        <v>15</v>
      </c>
      <c r="I44" s="57"/>
      <c r="J44" s="57"/>
      <c r="K44" s="57"/>
      <c r="L44" s="76"/>
      <c r="M44" s="74"/>
      <c r="N44" s="129"/>
      <c r="O44" s="91" t="s">
        <v>24</v>
      </c>
      <c r="P44" s="107">
        <f>P43*1000/31/24/60/60</f>
        <v>29.032258064516125</v>
      </c>
      <c r="Q44" s="118">
        <f>Q43*1000/30/24/60/60</f>
        <v>30.355324074074076</v>
      </c>
      <c r="R44" s="74" t="s">
        <v>27</v>
      </c>
      <c r="S44" s="57"/>
      <c r="T44" s="57"/>
      <c r="U44" s="57"/>
      <c r="V44" s="57"/>
      <c r="W44" s="57"/>
    </row>
    <row r="45" spans="1:23" x14ac:dyDescent="0.35">
      <c r="A45" s="57"/>
      <c r="B45" s="57"/>
      <c r="C45" s="67"/>
      <c r="D45" s="68"/>
      <c r="E45" s="68"/>
      <c r="F45" s="68"/>
      <c r="G45" s="122">
        <f>F40-F10</f>
        <v>78681</v>
      </c>
      <c r="H45" s="123" t="s">
        <v>32</v>
      </c>
      <c r="I45" s="57"/>
      <c r="J45" s="57"/>
      <c r="K45" s="57"/>
      <c r="L45" s="76"/>
      <c r="M45" s="76"/>
      <c r="N45" s="76"/>
      <c r="O45" s="76"/>
      <c r="P45" s="76"/>
      <c r="Q45" s="76"/>
      <c r="R45" s="76"/>
      <c r="S45" s="57"/>
      <c r="T45" s="57"/>
      <c r="U45" s="57"/>
      <c r="V45" s="57"/>
      <c r="W45" s="57"/>
    </row>
    <row r="46" spans="1:23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76"/>
      <c r="M46" s="76"/>
      <c r="N46" s="87" t="s">
        <v>23</v>
      </c>
      <c r="O46" s="88" t="s">
        <v>17</v>
      </c>
      <c r="P46" s="88"/>
      <c r="Q46" s="99">
        <f>Q43-P43</f>
        <v>921</v>
      </c>
      <c r="R46" s="76"/>
      <c r="S46" s="57"/>
      <c r="T46" s="57"/>
      <c r="U46" s="57"/>
      <c r="V46" s="57"/>
      <c r="W46" s="57"/>
    </row>
    <row r="47" spans="1:23" x14ac:dyDescent="0.35">
      <c r="A47" s="57"/>
      <c r="B47" s="57"/>
      <c r="C47" s="71" t="s">
        <v>21</v>
      </c>
      <c r="E47" s="57"/>
      <c r="F47" s="57"/>
      <c r="G47" s="57"/>
      <c r="H47" s="57"/>
      <c r="I47" s="57"/>
      <c r="J47" s="57"/>
      <c r="K47" s="57"/>
      <c r="L47" s="76"/>
      <c r="M47" s="76"/>
      <c r="N47" s="76"/>
      <c r="O47" s="76"/>
      <c r="P47" s="76"/>
      <c r="Q47" s="76"/>
      <c r="R47" s="76"/>
      <c r="S47" s="57"/>
      <c r="T47" s="57"/>
      <c r="U47" s="57"/>
      <c r="V47" s="57"/>
      <c r="W47" s="57"/>
    </row>
    <row r="48" spans="1:23" x14ac:dyDescent="0.35">
      <c r="A48" s="57"/>
      <c r="B48" s="57"/>
      <c r="C48" s="57" t="s">
        <v>40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23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2"/>
      <c r="R49" s="57"/>
      <c r="S49" s="57"/>
      <c r="T49" s="57"/>
      <c r="U49" s="57"/>
      <c r="V49" s="57"/>
      <c r="W49" s="57"/>
    </row>
    <row r="50" spans="1:23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1:23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44721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8'!C26</f>
        <v>1542676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1544167</v>
      </c>
      <c r="D16" s="51">
        <f>+C16-C8</f>
        <v>1491</v>
      </c>
      <c r="E16" s="119">
        <f>+D16*1000/14/3600</f>
        <v>29.583333333333332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1544711</v>
      </c>
      <c r="D21" s="51">
        <f>+C21-C16</f>
        <v>544</v>
      </c>
      <c r="E21" s="119">
        <f>+D21*1000/5/3600</f>
        <v>30.222222222222221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1545229</v>
      </c>
      <c r="D26" s="51">
        <f>+C26-C21</f>
        <v>518</v>
      </c>
      <c r="E26" s="119">
        <f>+D26*1000/5/3600</f>
        <v>28.777777777777779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44722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9'!C26</f>
        <v>1545229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3">
        <v>0.33333333333333298</v>
      </c>
      <c r="C16" s="98">
        <v>1546543</v>
      </c>
      <c r="D16" s="51">
        <f>+C16-C8</f>
        <v>1314</v>
      </c>
      <c r="E16" s="119">
        <f>+D16*1000/14/3600</f>
        <v>26.071428571428569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1547039</v>
      </c>
      <c r="D21" s="51">
        <f>+C21-C16</f>
        <v>496</v>
      </c>
      <c r="E21" s="119">
        <f>+D21*1000/5/3600</f>
        <v>27.555555555555557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1547526</v>
      </c>
      <c r="D26" s="51">
        <f>+C26-C21</f>
        <v>487</v>
      </c>
      <c r="E26" s="119">
        <f>+D26*1000/5/3600</f>
        <v>27.055555555555557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44723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10'!C26</f>
        <v>1547526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1548772</v>
      </c>
      <c r="D16" s="51">
        <f>+C16-C8</f>
        <v>1246</v>
      </c>
      <c r="E16" s="51">
        <f>+D16*1000/14/3600</f>
        <v>24.722222222222221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1549150</v>
      </c>
      <c r="D21" s="51">
        <f>+C21-C16</f>
        <v>378</v>
      </c>
      <c r="E21" s="119">
        <f>+D21*1000/5/3600</f>
        <v>21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1549698</v>
      </c>
      <c r="D26" s="51">
        <f>+C26-C21</f>
        <v>548</v>
      </c>
      <c r="E26" s="119">
        <f>+D26*1000/5/3600</f>
        <v>30.444444444444443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44724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11'!C26</f>
        <v>1549698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1550920</v>
      </c>
      <c r="D16" s="51">
        <f>+C16-C8</f>
        <v>1222</v>
      </c>
      <c r="E16" s="51">
        <f>+D16*1000/14/3600</f>
        <v>24.246031746031747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1551341</v>
      </c>
      <c r="D21" s="51">
        <f>+C21-C16</f>
        <v>421</v>
      </c>
      <c r="E21" s="51">
        <f>+D21*1000/5/3600</f>
        <v>23.388888888888889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1310101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1551967</v>
      </c>
      <c r="D26" s="51">
        <f>+C26-C21</f>
        <v>626</v>
      </c>
      <c r="E26" s="51">
        <f>+D26*1000/5/3600</f>
        <v>34.777777777777779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44725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12'!C26</f>
        <v>1551967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1553419</v>
      </c>
      <c r="D16" s="51">
        <f>+C16-C8</f>
        <v>1452</v>
      </c>
      <c r="E16" s="51">
        <f>+D16*1000/14/3600</f>
        <v>28.809523809523807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1553877</v>
      </c>
      <c r="D21" s="51">
        <f>+C21-C16</f>
        <v>458</v>
      </c>
      <c r="E21" s="51">
        <f>+D21*1000/5/3600</f>
        <v>25.444444444444443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1554492</v>
      </c>
      <c r="D26" s="51">
        <f>+C26-C21</f>
        <v>615</v>
      </c>
      <c r="E26" s="51">
        <f>+D26*1000/5/3600</f>
        <v>34.166666666666664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44726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13'!C26</f>
        <v>1554492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1556181</v>
      </c>
      <c r="D16" s="51">
        <f>+C16-C8</f>
        <v>1689</v>
      </c>
      <c r="E16" s="51">
        <f>+D16*1000/14/3600</f>
        <v>33.511904761904759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1556651</v>
      </c>
      <c r="D21" s="51">
        <f>+C21-C16</f>
        <v>470</v>
      </c>
      <c r="E21" s="51">
        <f>+D21*1000/5/3600</f>
        <v>26.111111111111111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1557291</v>
      </c>
      <c r="D26" s="51">
        <f>+C26-C21</f>
        <v>640</v>
      </c>
      <c r="E26" s="51">
        <f>+D26*1000/5/3600</f>
        <v>35.555555555555557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44727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14'!C26</f>
        <v>1557291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1559152</v>
      </c>
      <c r="D16" s="51">
        <f>+C16-C8</f>
        <v>1861</v>
      </c>
      <c r="E16" s="51">
        <f>+D16*1000/14/3600</f>
        <v>36.92460317460317</v>
      </c>
      <c r="F16" s="52" t="s">
        <v>0</v>
      </c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1559853</v>
      </c>
      <c r="D21" s="51">
        <f>+C21-C16</f>
        <v>701</v>
      </c>
      <c r="E21" s="51">
        <f>+D21*1000/5/3600</f>
        <v>38.944444444444443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1560470</v>
      </c>
      <c r="D26" s="51">
        <f>+C26-C21</f>
        <v>617</v>
      </c>
      <c r="E26" s="51">
        <f>+D26*1000/5/3600</f>
        <v>34.277777777777779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44728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15'!C26</f>
        <v>1560470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1562301</v>
      </c>
      <c r="D16" s="51">
        <f>+C16-C8</f>
        <v>1831</v>
      </c>
      <c r="E16" s="51">
        <f>+D16*1000/14/3600</f>
        <v>36.329365079365083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4">
        <v>1562963</v>
      </c>
      <c r="D21" s="51">
        <f>+C21-C16</f>
        <v>662</v>
      </c>
      <c r="E21" s="51">
        <f>+D21*1000/5/3600</f>
        <v>36.777777777777779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4">
        <v>1563574</v>
      </c>
      <c r="D26" s="51">
        <f>+C26-C21</f>
        <v>611</v>
      </c>
      <c r="E26" s="51">
        <f>+D26*1000/5/3600</f>
        <v>33.944444444444443</v>
      </c>
      <c r="F26" s="52" t="s">
        <v>0</v>
      </c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44729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16'!C26</f>
        <v>1563574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1565220</v>
      </c>
      <c r="D16" s="51">
        <f>+C16-C8</f>
        <v>1646</v>
      </c>
      <c r="E16" s="51">
        <f>+D16*1000/14/3600</f>
        <v>32.658730158730158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1565734</v>
      </c>
      <c r="D21" s="51">
        <f>+C21-C16</f>
        <v>514</v>
      </c>
      <c r="E21" s="51">
        <f>+D21*1000/5/3600</f>
        <v>28.555555555555557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1566423</v>
      </c>
      <c r="D26" s="51">
        <f>+C26-C21</f>
        <v>689</v>
      </c>
      <c r="E26" s="51">
        <f>+D26*1000/5/3600</f>
        <v>38.277777777777779</v>
      </c>
      <c r="F26" s="56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44730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17'!C26</f>
        <v>1566423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1568244</v>
      </c>
      <c r="D16" s="51">
        <f>+C16-C8</f>
        <v>1821</v>
      </c>
      <c r="E16" s="51">
        <f>+D16*1000/14/3600</f>
        <v>36.13095238095238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5">
        <v>1568896</v>
      </c>
      <c r="D21" s="51">
        <f>+C21-C16</f>
        <v>652</v>
      </c>
      <c r="E21" s="51">
        <f>+D21*1000/5/3600</f>
        <v>36.222222222222221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5">
        <v>1569482</v>
      </c>
      <c r="D26" s="51">
        <f>+C26-C21</f>
        <v>586</v>
      </c>
      <c r="E26" s="51">
        <f>+D26*1000/5/3600</f>
        <v>32.555555555555557</v>
      </c>
      <c r="F26" s="52" t="s">
        <v>0</v>
      </c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44713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1522032</v>
      </c>
      <c r="D8" s="32"/>
      <c r="E8" s="32"/>
      <c r="F8" s="10"/>
      <c r="G8" s="158"/>
      <c r="H8" s="159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3">
        <f>+D10*1000/3600</f>
        <v>0</v>
      </c>
      <c r="F10" s="12" t="s">
        <v>0</v>
      </c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3">
        <f t="shared" ref="E11:E25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3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3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3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3">
        <f t="shared" si="1"/>
        <v>0</v>
      </c>
      <c r="F15" s="12"/>
      <c r="G15" s="141" t="s">
        <v>0</v>
      </c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1523542</v>
      </c>
      <c r="D16" s="51">
        <f>+C16-C8</f>
        <v>1510</v>
      </c>
      <c r="E16" s="119">
        <f>+D16*1000/14/3600</f>
        <v>29.960317460317459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3">
        <v>0</v>
      </c>
      <c r="F17" s="12" t="s">
        <v>0</v>
      </c>
      <c r="G17" s="141" t="s">
        <v>0</v>
      </c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3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3">
        <f t="shared" si="1"/>
        <v>0</v>
      </c>
      <c r="F19" s="12" t="s">
        <v>0</v>
      </c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3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1524088</v>
      </c>
      <c r="D21" s="51">
        <f>+C21-C16</f>
        <v>546</v>
      </c>
      <c r="E21" s="119">
        <f>+D21*1000/5/3600</f>
        <v>30.333333333333332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3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3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3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3">
        <f t="shared" si="1"/>
        <v>0</v>
      </c>
      <c r="F25" s="13"/>
      <c r="G25" s="141" t="s">
        <v>0</v>
      </c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1524604</v>
      </c>
      <c r="D26" s="51">
        <f>+C26-C21</f>
        <v>516</v>
      </c>
      <c r="E26" s="119">
        <f>+D26*1000/5/3600</f>
        <v>28.666666666666668</v>
      </c>
      <c r="F26" s="52" t="s">
        <v>0</v>
      </c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44731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18'!C26</f>
        <v>1569482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1571281</v>
      </c>
      <c r="D16" s="51">
        <f>+C16-C8</f>
        <v>1799</v>
      </c>
      <c r="E16" s="51">
        <f>+D16*1000/14/3600</f>
        <v>35.694444444444443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5">
        <v>1571914</v>
      </c>
      <c r="D21" s="51">
        <f>+C21-C16</f>
        <v>633</v>
      </c>
      <c r="E21" s="51">
        <f>+D21*1000/5/3600</f>
        <v>35.166666666666664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5">
        <v>1572554</v>
      </c>
      <c r="D26" s="51">
        <f>+C26-C21</f>
        <v>640</v>
      </c>
      <c r="E26" s="51">
        <f>+D26*1000/5/3600</f>
        <v>35.555555555555557</v>
      </c>
      <c r="F26" s="52"/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1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44732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19'!C26</f>
        <v>1572554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1574299</v>
      </c>
      <c r="D16" s="51">
        <f>+C16-C8</f>
        <v>1745</v>
      </c>
      <c r="E16" s="51">
        <f>+D16*1000/14/3600</f>
        <v>34.623015873015873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1574924</v>
      </c>
      <c r="D21" s="51">
        <f>+C21-C16</f>
        <v>625</v>
      </c>
      <c r="E21" s="51">
        <f>+D21*1000/5/3600</f>
        <v>34.722222222222221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1575521</v>
      </c>
      <c r="D26" s="51">
        <f>+C26-C21</f>
        <v>597</v>
      </c>
      <c r="E26" s="51">
        <f>+D26*1000/5/3600</f>
        <v>33.166666666666664</v>
      </c>
      <c r="F26" s="52"/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44733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20'!C26</f>
        <v>1575521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1577216</v>
      </c>
      <c r="D16" s="51">
        <f>+C16-C8</f>
        <v>1695</v>
      </c>
      <c r="E16" s="51">
        <f>+D16*1000/14/3600</f>
        <v>33.63095238095238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1577812</v>
      </c>
      <c r="D21" s="51">
        <f>+C21-C16</f>
        <v>596</v>
      </c>
      <c r="E21" s="51">
        <f>+D21*1000/5/3600</f>
        <v>33.111111111111114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1578379</v>
      </c>
      <c r="D26" s="51">
        <f>+C26-C21</f>
        <v>567</v>
      </c>
      <c r="E26" s="51">
        <f>+D26*1000/5/3600</f>
        <v>31.5</v>
      </c>
      <c r="F26" s="52"/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44734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21'!C26</f>
        <v>1578379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1579936</v>
      </c>
      <c r="D16" s="51">
        <f>+C16-C8</f>
        <v>1557</v>
      </c>
      <c r="E16" s="51">
        <f>+D16*1000/14/3600</f>
        <v>30.892857142857142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1580548</v>
      </c>
      <c r="D21" s="51">
        <f>+C21-C16</f>
        <v>612</v>
      </c>
      <c r="E21" s="51">
        <f>+D21*1000/5/3600</f>
        <v>34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1581109</v>
      </c>
      <c r="D26" s="51">
        <f>+C26-C21</f>
        <v>561</v>
      </c>
      <c r="E26" s="51">
        <f>+D26*1000/5/3600</f>
        <v>31.166666666666668</v>
      </c>
      <c r="F26" s="52"/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44735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22'!C26</f>
        <v>1581109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1582813</v>
      </c>
      <c r="D16" s="51">
        <f>+C16-C8</f>
        <v>1704</v>
      </c>
      <c r="E16" s="51">
        <f>+D16*1000/14/3600</f>
        <v>33.80952380952381</v>
      </c>
      <c r="F16" s="56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1583429</v>
      </c>
      <c r="D21" s="51">
        <f>+C21-C16</f>
        <v>616</v>
      </c>
      <c r="E21" s="51">
        <f>+D21*1000/5/3600</f>
        <v>34.222222222222221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1584018</v>
      </c>
      <c r="D26" s="51">
        <f>+C26-C21</f>
        <v>589</v>
      </c>
      <c r="E26" s="51">
        <f>+D26*1000/5/3600</f>
        <v>32.722222222222221</v>
      </c>
      <c r="F26" s="52"/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44736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23'!C26</f>
        <v>1584018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1585757</v>
      </c>
      <c r="D16" s="51">
        <f>+C16-C8</f>
        <v>1739</v>
      </c>
      <c r="E16" s="51">
        <f>+D16*1000/14/3600</f>
        <v>34.503968253968253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4">
        <v>1586325</v>
      </c>
      <c r="D21" s="51">
        <f>+C21-C16</f>
        <v>568</v>
      </c>
      <c r="E21" s="51">
        <f>+D21*1000/5/3600</f>
        <v>31.555555555555557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4">
        <v>1586813</v>
      </c>
      <c r="D26" s="51">
        <f>+C26-C21</f>
        <v>488</v>
      </c>
      <c r="E26" s="51">
        <f>+D26*1000/5/3600</f>
        <v>27.111111111111111</v>
      </c>
      <c r="F26" s="52"/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1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44737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24'!C26</f>
        <v>1586813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1588463</v>
      </c>
      <c r="D16" s="51">
        <f>+C16-C8</f>
        <v>1650</v>
      </c>
      <c r="E16" s="51">
        <f>+D16*1000/14/3600</f>
        <v>32.738095238095241</v>
      </c>
      <c r="F16" s="52"/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5">
        <v>1588801</v>
      </c>
      <c r="D21" s="51">
        <f>+C21-C16</f>
        <v>338</v>
      </c>
      <c r="E21" s="51">
        <f>+D21*1000/5/3600</f>
        <v>18.777777777777779</v>
      </c>
      <c r="F21" s="52"/>
      <c r="G21" s="154" t="s">
        <v>0</v>
      </c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5">
        <v>1589159</v>
      </c>
      <c r="D26" s="51">
        <f>+C26-C21</f>
        <v>358</v>
      </c>
      <c r="E26" s="51">
        <f>+D26*1000/5/3600</f>
        <v>19.888888888888889</v>
      </c>
      <c r="F26" s="52"/>
      <c r="G26" s="154" t="s">
        <v>0</v>
      </c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2" zoomScale="85" zoomScaleNormal="85" zoomScalePageLayoutView="70" workbookViewId="0">
      <selection activeCell="D19" sqref="D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44738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25'!C26</f>
        <v>1589159</v>
      </c>
      <c r="D8" s="32" t="s">
        <v>0</v>
      </c>
      <c r="E8" s="32"/>
      <c r="F8" s="10"/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1590402</v>
      </c>
      <c r="D16" s="51">
        <f>+C16-C8</f>
        <v>1243</v>
      </c>
      <c r="E16" s="51">
        <f>+D16*1000/14/3600</f>
        <v>24.662698412698415</v>
      </c>
      <c r="F16" s="56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5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5">
        <v>1590861</v>
      </c>
      <c r="D21" s="51">
        <f>+C21-C16</f>
        <v>459</v>
      </c>
      <c r="E21" s="51">
        <f>+D21*1000/5/3600</f>
        <v>25.5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5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5">
        <v>1591293</v>
      </c>
      <c r="D26" s="51">
        <f>+C26-C21</f>
        <v>432</v>
      </c>
      <c r="E26" s="51">
        <f>+D26*1000/5/3600</f>
        <v>24</v>
      </c>
      <c r="F26" s="56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44739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26'!C26</f>
        <v>1591293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9"/>
      <c r="D16" s="51">
        <f>+C16-C8</f>
        <v>-1591293</v>
      </c>
      <c r="E16" s="51">
        <f>+D16*1000/14/3600</f>
        <v>-31573.273809523809</v>
      </c>
      <c r="F16" s="56" t="s">
        <v>33</v>
      </c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0"/>
      <c r="D21" s="51">
        <f>+C21-C16</f>
        <v>0</v>
      </c>
      <c r="E21" s="51">
        <f>+D21*1000/5/3600</f>
        <v>0</v>
      </c>
      <c r="F21" s="56" t="s">
        <v>33</v>
      </c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1"/>
      <c r="D26" s="51">
        <f>+C26-C21</f>
        <v>0</v>
      </c>
      <c r="E26" s="51">
        <f>+D26*1000/5/3600</f>
        <v>0</v>
      </c>
      <c r="F26" s="56" t="s">
        <v>33</v>
      </c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44740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27'!C26</f>
        <v>0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2"/>
      <c r="D16" s="51">
        <f>+C16-C8</f>
        <v>0</v>
      </c>
      <c r="E16" s="51">
        <f>+D16*1000/14/3600</f>
        <v>0</v>
      </c>
      <c r="F16" s="56" t="s">
        <v>33</v>
      </c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/>
      <c r="D21" s="51">
        <f>+C21-C16</f>
        <v>0</v>
      </c>
      <c r="E21" s="51">
        <f>+D21*1000/5/3600</f>
        <v>0</v>
      </c>
      <c r="F21" s="56" t="s">
        <v>33</v>
      </c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68"/>
      <c r="H24" s="16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/>
      <c r="D26" s="51">
        <f>+C26-C21</f>
        <v>0</v>
      </c>
      <c r="E26" s="51">
        <f>+D26*1000/5/3600</f>
        <v>0</v>
      </c>
      <c r="F26" s="52" t="s">
        <v>33</v>
      </c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44714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1'!C26</f>
        <v>1524604</v>
      </c>
      <c r="D8" s="32" t="s">
        <v>0</v>
      </c>
      <c r="E8" s="32"/>
      <c r="F8" s="10"/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 t="s">
        <v>0</v>
      </c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1526096</v>
      </c>
      <c r="D16" s="51">
        <f>+C16-C8</f>
        <v>1492</v>
      </c>
      <c r="E16" s="119">
        <f>+D16*1000/14/3600</f>
        <v>29.603174603174601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03"/>
      <c r="G20" s="164"/>
      <c r="H20" s="16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1526629</v>
      </c>
      <c r="D21" s="51">
        <f>+C21-C16</f>
        <v>533</v>
      </c>
      <c r="E21" s="120">
        <f>+D21*1000/5/3600</f>
        <v>29.611111111111111</v>
      </c>
      <c r="F21" s="52"/>
      <c r="G21" s="166"/>
      <c r="H21" s="167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04"/>
      <c r="G22" s="158"/>
      <c r="H22" s="159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1527165</v>
      </c>
      <c r="D26" s="51">
        <f>+C26-C21</f>
        <v>536</v>
      </c>
      <c r="E26" s="119">
        <f>+D26*1000/5/3600</f>
        <v>29.777777777777779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44741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28'!C26</f>
        <v>0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4"/>
      <c r="D16" s="51">
        <f>+C16-C8</f>
        <v>0</v>
      </c>
      <c r="E16" s="51">
        <f>+D16*1000/14/3600</f>
        <v>0</v>
      </c>
      <c r="F16" s="56" t="s">
        <v>33</v>
      </c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3"/>
      <c r="D21" s="51">
        <f>+C21-C16</f>
        <v>0</v>
      </c>
      <c r="E21" s="51">
        <f>+D21*1000/5/3600</f>
        <v>0</v>
      </c>
      <c r="F21" s="56" t="s">
        <v>33</v>
      </c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68"/>
      <c r="H24" s="16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5"/>
      <c r="D26" s="51">
        <f>+C26-C21</f>
        <v>0</v>
      </c>
      <c r="E26" s="51">
        <f>+D26*1000/5/3600</f>
        <v>0</v>
      </c>
      <c r="F26" s="52" t="s">
        <v>33</v>
      </c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E18" sqref="E1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44742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29'!C26</f>
        <v>0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1599633</v>
      </c>
      <c r="D16" s="51">
        <f>+C16-C8</f>
        <v>1599633</v>
      </c>
      <c r="E16" s="51">
        <f>+D16*1000/14/3600</f>
        <v>31738.75</v>
      </c>
      <c r="F16" s="56" t="s">
        <v>0</v>
      </c>
      <c r="G16" s="154" t="s">
        <v>0</v>
      </c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6"/>
      <c r="D21" s="51">
        <f>+C21-C16</f>
        <v>-1599633</v>
      </c>
      <c r="E21" s="51">
        <f>+D21*1000/5/3600</f>
        <v>-88868.5</v>
      </c>
      <c r="F21" s="56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68"/>
      <c r="H24" s="16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/>
      <c r="D26" s="51">
        <f>+C26-C21</f>
        <v>0</v>
      </c>
      <c r="E26" s="51">
        <f>+D26*1000/5/3600</f>
        <v>0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44715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2'!C26</f>
        <v>1527165</v>
      </c>
      <c r="D8" s="32" t="s">
        <v>0</v>
      </c>
      <c r="E8" s="32"/>
      <c r="F8" s="10"/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1528651</v>
      </c>
      <c r="D16" s="51">
        <f>+C16-C8</f>
        <v>1486</v>
      </c>
      <c r="E16" s="119">
        <f>+D16*1000/14/3600</f>
        <v>29.484126984126984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1529193</v>
      </c>
      <c r="D21" s="51">
        <f>+C21-C16</f>
        <v>542</v>
      </c>
      <c r="E21" s="119">
        <f>+D21*1000/5/3600</f>
        <v>30.111111111111111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1529725</v>
      </c>
      <c r="D26" s="51">
        <f>+C26-C21</f>
        <v>532</v>
      </c>
      <c r="E26" s="119">
        <f>+D26*1000/5/3600</f>
        <v>29.555555555555557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44716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3'!C26</f>
        <v>1529725</v>
      </c>
      <c r="D8" s="32" t="s">
        <v>0</v>
      </c>
      <c r="E8" s="32"/>
      <c r="F8" s="10"/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1531217</v>
      </c>
      <c r="D16" s="51">
        <f>+C16-C8</f>
        <v>1492</v>
      </c>
      <c r="E16" s="119">
        <f>+D16*1000/14/3600</f>
        <v>29.603174603174601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1531755</v>
      </c>
      <c r="D21" s="51">
        <f>+C21-C16</f>
        <v>538</v>
      </c>
      <c r="E21" s="119">
        <f>+D21*1000/5/3600</f>
        <v>29.888888888888889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1532275</v>
      </c>
      <c r="D26" s="51">
        <f>+C26-C21</f>
        <v>520</v>
      </c>
      <c r="E26" s="119">
        <f>+D26*1000/5/3600</f>
        <v>28.888888888888889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44717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4'!C26</f>
        <v>1532275</v>
      </c>
      <c r="D8" s="32" t="s">
        <v>0</v>
      </c>
      <c r="E8" s="32"/>
      <c r="F8" s="10"/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1533812</v>
      </c>
      <c r="D16" s="51">
        <f>+C16-C8</f>
        <v>1537</v>
      </c>
      <c r="E16" s="119">
        <f>+D16*1000/14/3600</f>
        <v>30.496031746031747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1534370</v>
      </c>
      <c r="D21" s="51">
        <f>+C21-C16</f>
        <v>558</v>
      </c>
      <c r="E21" s="119">
        <f>+D21*1000/5/3600</f>
        <v>31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1534931</v>
      </c>
      <c r="D26" s="51">
        <f>+C26-C21</f>
        <v>561</v>
      </c>
      <c r="E26" s="119">
        <f>+D26*1000/5/3600</f>
        <v>31.166666666666668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44718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5'!C26</f>
        <v>1534931</v>
      </c>
      <c r="D8" s="32" t="s">
        <v>0</v>
      </c>
      <c r="E8" s="32"/>
      <c r="F8" s="10"/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1536487</v>
      </c>
      <c r="D16" s="51">
        <f>+C16-C8</f>
        <v>1556</v>
      </c>
      <c r="E16" s="119">
        <f>+D16*1000/14/3600</f>
        <v>30.873015873015873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05"/>
      <c r="H20" s="10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1536981</v>
      </c>
      <c r="D21" s="51">
        <f>+C21-C16</f>
        <v>494</v>
      </c>
      <c r="E21" s="119">
        <f>+D21*1000/5/3600</f>
        <v>27.444444444444443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1537532</v>
      </c>
      <c r="D26" s="51">
        <f>+C26-C21</f>
        <v>551</v>
      </c>
      <c r="E26" s="119">
        <f>+D26*1000/5/3600</f>
        <v>30.611111111111111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4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44719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6'!C26</f>
        <v>1537532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1539067</v>
      </c>
      <c r="D16" s="51">
        <f>+C16-C8</f>
        <v>1535</v>
      </c>
      <c r="E16" s="119">
        <f>+D16*1000/14/3600</f>
        <v>30.456349206349206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1539571</v>
      </c>
      <c r="D21" s="51">
        <f>+C21-C16</f>
        <v>504</v>
      </c>
      <c r="E21" s="119">
        <f>+D21*1000/5/3600</f>
        <v>28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1540128</v>
      </c>
      <c r="D26" s="51">
        <f>+C26-C21</f>
        <v>557</v>
      </c>
      <c r="E26" s="119">
        <f>+D26*1000/5/3600</f>
        <v>30.944444444444443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60"/>
      <c r="C2" s="161"/>
      <c r="D2" s="145" t="s">
        <v>4</v>
      </c>
      <c r="E2" s="146"/>
      <c r="F2" s="146"/>
      <c r="G2" s="146"/>
      <c r="H2" s="14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62"/>
      <c r="C3" s="163"/>
      <c r="D3" s="148"/>
      <c r="E3" s="149"/>
      <c r="F3" s="149"/>
      <c r="G3" s="149"/>
      <c r="H3" s="15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51" t="s">
        <v>6</v>
      </c>
      <c r="E5" s="152"/>
      <c r="F5" s="152"/>
      <c r="G5" s="152"/>
      <c r="H5" s="15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44720</v>
      </c>
      <c r="C7" s="25" t="s">
        <v>10</v>
      </c>
      <c r="D7" s="26" t="s">
        <v>3</v>
      </c>
      <c r="E7" s="27" t="s">
        <v>11</v>
      </c>
      <c r="F7" s="28" t="s">
        <v>5</v>
      </c>
      <c r="G7" s="156" t="s">
        <v>2</v>
      </c>
      <c r="H7" s="157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7'!C26</f>
        <v>1540128</v>
      </c>
      <c r="D8" s="32" t="s">
        <v>0</v>
      </c>
      <c r="E8" s="32"/>
      <c r="F8" s="10" t="s">
        <v>0</v>
      </c>
      <c r="G8" s="158"/>
      <c r="H8" s="159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41"/>
      <c r="H9" s="14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41"/>
      <c r="H10" s="14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41"/>
      <c r="H11" s="14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41"/>
      <c r="H12" s="14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41"/>
      <c r="H13" s="14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41"/>
      <c r="H14" s="14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41"/>
      <c r="H15" s="14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1541602</v>
      </c>
      <c r="D16" s="51">
        <f>+C16-C8</f>
        <v>1474</v>
      </c>
      <c r="E16" s="119">
        <f>+D16*1000/14/3600</f>
        <v>29.246031746031747</v>
      </c>
      <c r="F16" s="52"/>
      <c r="G16" s="154"/>
      <c r="H16" s="15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41"/>
      <c r="H17" s="14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41"/>
      <c r="H18" s="14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41"/>
      <c r="H19" s="14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41"/>
      <c r="H20" s="14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1542137</v>
      </c>
      <c r="D21" s="51">
        <f>+C21-C16</f>
        <v>535</v>
      </c>
      <c r="E21" s="119">
        <f>+D21*1000/5/3600</f>
        <v>29.722222222222221</v>
      </c>
      <c r="F21" s="52"/>
      <c r="G21" s="154"/>
      <c r="H21" s="15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41"/>
      <c r="H23" s="14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41"/>
      <c r="H24" s="14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41"/>
      <c r="H25" s="14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1542676</v>
      </c>
      <c r="D26" s="51">
        <f>+C26-C21</f>
        <v>539</v>
      </c>
      <c r="E26" s="119">
        <f>+D26*1000/5/3600</f>
        <v>29.944444444444443</v>
      </c>
      <c r="F26" s="52"/>
      <c r="G26" s="154"/>
      <c r="H26" s="15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41"/>
      <c r="H27" s="14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41"/>
      <c r="H28" s="14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41"/>
      <c r="H29" s="14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41"/>
      <c r="H30" s="14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41"/>
      <c r="H31" s="14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3"/>
      <c r="H32" s="14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5CDE7E38-9B10-42BE-85A6-8308F4417275}"/>
</file>

<file path=customXml/itemProps2.xml><?xml version="1.0" encoding="utf-8"?>
<ds:datastoreItem xmlns:ds="http://schemas.openxmlformats.org/officeDocument/2006/customXml" ds:itemID="{57560E35-A9F7-4860-A85C-E95F7F8CC7AD}"/>
</file>

<file path=customXml/itemProps3.xml><?xml version="1.0" encoding="utf-8"?>
<ds:datastoreItem xmlns:ds="http://schemas.openxmlformats.org/officeDocument/2006/customXml" ds:itemID="{CED03EAC-0665-4E9D-AAE0-DAD67AEF5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2023-05-11T01:49:01Z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