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18 Nov 2022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state="hidden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40" l="1"/>
  <c r="G43" i="40"/>
  <c r="L37" i="40" l="1"/>
  <c r="L36" i="40"/>
  <c r="L30" i="40"/>
  <c r="L24" i="40"/>
  <c r="L18" i="40"/>
  <c r="L13" i="40"/>
  <c r="L12" i="40"/>
  <c r="Q43" i="40"/>
  <c r="H41" i="40"/>
  <c r="G41" i="40"/>
  <c r="G44" i="40" l="1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11" i="40"/>
  <c r="G12" i="40"/>
  <c r="H12" i="40"/>
  <c r="G13" i="40"/>
  <c r="H13" i="40" s="1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H11" i="40"/>
  <c r="G11" i="40"/>
  <c r="F40" i="40" l="1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C8" i="45"/>
  <c r="D16" i="45" s="1"/>
  <c r="E16" i="45" s="1"/>
  <c r="E17" i="33" l="1"/>
  <c r="F37" i="40" l="1"/>
  <c r="F38" i="40"/>
  <c r="F39" i="40"/>
  <c r="C8" i="42" l="1"/>
  <c r="C8" i="41"/>
  <c r="C8" i="34"/>
  <c r="C8" i="33"/>
  <c r="D16" i="33" s="1"/>
  <c r="P40" i="40" l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 s="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P43" i="40" l="1"/>
  <c r="L31" i="40" l="1"/>
  <c r="L25" i="40"/>
  <c r="L19" i="40"/>
  <c r="Q42" i="40" l="1"/>
  <c r="Q45" i="40" l="1"/>
</calcChain>
</file>

<file path=xl/sharedStrings.xml><?xml version="1.0" encoding="utf-8"?>
<sst xmlns="http://schemas.openxmlformats.org/spreadsheetml/2006/main" count="725" uniqueCount="42">
  <si>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</si>
  <si>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</si>
  <si>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</si>
  <si>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</si>
  <si>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</si>
  <si>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</si>
  <si>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</si>
  <si>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</si>
  <si>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</si>
  <si>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</si>
  <si>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</si>
  <si>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</si>
  <si>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</si>
  <si>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</si>
  <si>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</si>
  <si>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</si>
  <si>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</si>
  <si>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</si>
  <si>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</si>
  <si>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</si>
  <si>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</si>
  <si>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</si>
  <si>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</si>
  <si>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</si>
  <si>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</si>
  <si>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</si>
  <si>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</si>
  <si>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</si>
  <si>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</si>
  <si>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</si>
  <si>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</si>
  <si>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</si>
  <si>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28 noviembre de 2022</t>
  </si>
  <si>
    <t>19 noviembre 2022</t>
  </si>
  <si>
    <t>m3/d</t>
  </si>
  <si>
    <t>m3/mes  --&gt;</t>
  </si>
  <si>
    <t>m3/mes</t>
  </si>
  <si>
    <t>Aporte  1 al 6 de Noviembre</t>
  </si>
  <si>
    <t>Aporte 7 al 13 de Noviembre</t>
  </si>
  <si>
    <t>Aporte 14 al 20 de Noviembre</t>
  </si>
  <si>
    <t>Aporte 21 al 27 de Noviembre</t>
  </si>
  <si>
    <t>Aporte 28 al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</si>
</sst>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0" fontId="1" fillId="7" borderId="63" xfId="0" applyFont="1" applyFill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7" borderId="62" xfId="0" applyFont="1" applyFill="1" applyBorder="1" applyAlignment="1" applyProtection="1">
      <alignment horizontal="center" vertical="center"/>
      <protection locked="0"/>
    </xf>
    <xf numFmtId="0" fontId="1" fillId="6" borderId="62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9" fillId="5" borderId="38" xfId="1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1" zoomScale="90" zoomScaleNormal="90" workbookViewId="0">
      <selection activeCell="I27" sqref="I2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5" t="s">
        <v>4</v>
      </c>
      <c r="D8" s="115" t="s">
        <v>5</v>
      </c>
      <c r="E8" s="46" t="s">
        <v>6</v>
      </c>
      <c r="F8" s="115" t="s">
        <v>7</v>
      </c>
      <c r="G8" s="119" t="s">
        <v>8</v>
      </c>
      <c r="H8" s="120"/>
      <c r="I8" s="1"/>
      <c r="J8" s="1"/>
      <c r="K8" s="59" t="s">
        <v>9</v>
      </c>
      <c r="L8" s="63"/>
      <c r="M8" s="63"/>
      <c r="N8" s="63"/>
      <c r="O8" s="117" t="s">
        <v>10</v>
      </c>
      <c r="P8" s="115" t="s">
        <v>11</v>
      </c>
      <c r="Q8" s="117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6"/>
      <c r="D9" s="116"/>
      <c r="E9" s="83" t="s">
        <v>13</v>
      </c>
      <c r="F9" s="116"/>
      <c r="G9" s="121"/>
      <c r="H9" s="122"/>
      <c r="I9" s="1"/>
      <c r="J9" s="1"/>
      <c r="K9" s="1"/>
      <c r="L9" s="63"/>
      <c r="M9" s="63"/>
      <c r="N9" s="63"/>
      <c r="O9" s="118"/>
      <c r="P9" s="116"/>
      <c r="Q9" s="118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44865</v>
      </c>
      <c r="E10" s="81">
        <v>0.33333333333333331</v>
      </c>
      <c r="F10" s="82">
        <v>1940380</v>
      </c>
      <c r="G10" s="68" t="s">
        <v>34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68" t="s">
        <v>34</v>
      </c>
      <c r="Q10" s="68" t="s">
        <v>34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44866</v>
      </c>
      <c r="E11" s="60">
        <v>0.33333333333333331</v>
      </c>
      <c r="F11" s="49">
        <v>1943225</v>
      </c>
      <c r="G11" s="49">
        <f>F11-F10</f>
        <v>2845</v>
      </c>
      <c r="H11" s="50">
        <f>G11*1000/24/60/60</f>
        <v>32.92824074074074</v>
      </c>
      <c r="I11" s="1"/>
      <c r="J11" s="1"/>
      <c r="K11" s="112" t="s">
        <v>37</v>
      </c>
      <c r="L11" s="113"/>
      <c r="M11" s="114"/>
      <c r="O11" s="49">
        <v>30</v>
      </c>
      <c r="P11" s="49">
        <f>O11*60*60*24/1000</f>
        <v>2592</v>
      </c>
      <c r="Q11" s="49">
        <f>G11</f>
        <v>2845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44867</v>
      </c>
      <c r="E12" s="60">
        <v>0.33333333333333331</v>
      </c>
      <c r="F12" s="49">
        <f>'Día 2'!C16</f>
        <v>1946037</v>
      </c>
      <c r="G12" s="49">
        <f t="shared" ref="G12:G40" si="0">F12-F11</f>
        <v>2812</v>
      </c>
      <c r="H12" s="50">
        <f t="shared" ref="H12:H40" si="1">G12*1000/24/60/60</f>
        <v>32.546296296296298</v>
      </c>
      <c r="I12" s="1"/>
      <c r="K12" s="61"/>
      <c r="L12" s="67">
        <f>SUM(G11:G16)</f>
        <v>17050</v>
      </c>
      <c r="M12" s="69" t="s">
        <v>14</v>
      </c>
      <c r="N12" s="66"/>
      <c r="O12" s="49">
        <v>30</v>
      </c>
      <c r="P12" s="49">
        <f t="shared" ref="P12:P39" si="2">O12*60*60*24/1000</f>
        <v>2592</v>
      </c>
      <c r="Q12" s="49">
        <f t="shared" ref="Q12:Q40" si="3">G12</f>
        <v>2812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44868</v>
      </c>
      <c r="E13" s="60">
        <v>0.33333333333333331</v>
      </c>
      <c r="F13" s="49">
        <f>'Día 3'!C16</f>
        <v>1948841</v>
      </c>
      <c r="G13" s="49">
        <f t="shared" si="0"/>
        <v>2804</v>
      </c>
      <c r="H13" s="50">
        <f t="shared" si="1"/>
        <v>32.453703703703702</v>
      </c>
      <c r="I13" s="1"/>
      <c r="J13" s="1"/>
      <c r="K13" s="61"/>
      <c r="L13" s="72">
        <f>L12*1000/6/24/60/60</f>
        <v>32.889660493827158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2804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44869</v>
      </c>
      <c r="E14" s="60">
        <v>0.33333333333333331</v>
      </c>
      <c r="F14" s="49">
        <f>'Día 4'!C16</f>
        <v>1951690</v>
      </c>
      <c r="G14" s="49">
        <f t="shared" si="0"/>
        <v>2849</v>
      </c>
      <c r="H14" s="50">
        <f t="shared" si="1"/>
        <v>32.974537037037038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2849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44870</v>
      </c>
      <c r="E15" s="60">
        <v>0.33333333333333331</v>
      </c>
      <c r="F15" s="49">
        <f>'Día 5'!C16</f>
        <v>1954553</v>
      </c>
      <c r="G15" s="49">
        <f t="shared" si="0"/>
        <v>2863</v>
      </c>
      <c r="H15" s="50">
        <f t="shared" si="1"/>
        <v>33.136574074074076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2863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44871</v>
      </c>
      <c r="E16" s="60">
        <v>0.33333333333333331</v>
      </c>
      <c r="F16" s="49">
        <f>'DÍa 6'!C16</f>
        <v>1957430</v>
      </c>
      <c r="G16" s="49">
        <f t="shared" si="0"/>
        <v>2877</v>
      </c>
      <c r="H16" s="50">
        <f t="shared" si="1"/>
        <v>33.298611111111114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2877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44872</v>
      </c>
      <c r="E17" s="60">
        <v>0.33333333333333331</v>
      </c>
      <c r="F17" s="49">
        <f>'Día 7'!C16</f>
        <v>1960291</v>
      </c>
      <c r="G17" s="49">
        <f t="shared" si="0"/>
        <v>2861</v>
      </c>
      <c r="H17" s="50">
        <f t="shared" si="1"/>
        <v>33.113425925925924</v>
      </c>
      <c r="I17" s="1"/>
      <c r="J17" s="1"/>
      <c r="K17" s="112" t="s">
        <v>38</v>
      </c>
      <c r="L17" s="113"/>
      <c r="M17" s="114"/>
      <c r="N17" s="66"/>
      <c r="O17" s="49">
        <v>30</v>
      </c>
      <c r="P17" s="49">
        <f t="shared" si="2"/>
        <v>2592</v>
      </c>
      <c r="Q17" s="49">
        <f t="shared" si="3"/>
        <v>2861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44873</v>
      </c>
      <c r="E18" s="60">
        <v>0.33333333333333331</v>
      </c>
      <c r="F18" s="49">
        <f>'Día 8'!C16</f>
        <v>1963158</v>
      </c>
      <c r="G18" s="49">
        <f t="shared" si="0"/>
        <v>2867</v>
      </c>
      <c r="H18" s="50">
        <f t="shared" si="1"/>
        <v>33.182870370370367</v>
      </c>
      <c r="I18" s="1"/>
      <c r="K18" s="61"/>
      <c r="L18" s="67">
        <f>SUM(G17:G23)</f>
        <v>19652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2867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44874</v>
      </c>
      <c r="E19" s="60">
        <v>0.33333333333333331</v>
      </c>
      <c r="F19" s="49">
        <f>'Día 9'!C16</f>
        <v>1966028</v>
      </c>
      <c r="G19" s="49">
        <f t="shared" si="0"/>
        <v>2870</v>
      </c>
      <c r="H19" s="50">
        <f t="shared" si="1"/>
        <v>33.217592592592588</v>
      </c>
      <c r="I19" s="1"/>
      <c r="J19" s="1"/>
      <c r="K19" s="61"/>
      <c r="L19" s="72">
        <f>L18*1000/7/24/60/60</f>
        <v>32.49338624338624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2870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44875</v>
      </c>
      <c r="E20" s="60">
        <v>0.33333333333333331</v>
      </c>
      <c r="F20" s="49">
        <f>'Día 10'!C16</f>
        <v>1968824</v>
      </c>
      <c r="G20" s="49">
        <f t="shared" si="0"/>
        <v>2796</v>
      </c>
      <c r="H20" s="50">
        <f t="shared" si="1"/>
        <v>32.361111111111114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2796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44876</v>
      </c>
      <c r="E21" s="60">
        <v>0.33333333333333331</v>
      </c>
      <c r="F21" s="49">
        <f>'Día 11'!C16</f>
        <v>1971622</v>
      </c>
      <c r="G21" s="49">
        <f t="shared" si="0"/>
        <v>2798</v>
      </c>
      <c r="H21" s="50">
        <f t="shared" si="1"/>
        <v>32.38425925925926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2798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44877</v>
      </c>
      <c r="E22" s="60">
        <v>0.33333333333333331</v>
      </c>
      <c r="F22" s="49">
        <f>'Día 12'!C16</f>
        <v>1974354</v>
      </c>
      <c r="G22" s="49">
        <f t="shared" si="0"/>
        <v>2732</v>
      </c>
      <c r="H22" s="50">
        <f t="shared" si="1"/>
        <v>31.62037037037037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2732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44878</v>
      </c>
      <c r="E23" s="60">
        <v>0.33333333333333331</v>
      </c>
      <c r="F23" s="49">
        <f>'Día 13'!C16</f>
        <v>1977082</v>
      </c>
      <c r="G23" s="49">
        <f t="shared" si="0"/>
        <v>2728</v>
      </c>
      <c r="H23" s="50">
        <f t="shared" si="1"/>
        <v>31.574074074074076</v>
      </c>
      <c r="I23" s="1"/>
      <c r="J23" s="1"/>
      <c r="K23" s="112" t="s">
        <v>39</v>
      </c>
      <c r="L23" s="113"/>
      <c r="M23" s="114"/>
      <c r="N23" s="66"/>
      <c r="O23" s="49">
        <v>30</v>
      </c>
      <c r="P23" s="49">
        <f t="shared" si="2"/>
        <v>2592</v>
      </c>
      <c r="Q23" s="49">
        <f t="shared" si="3"/>
        <v>2728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44879</v>
      </c>
      <c r="E24" s="60">
        <v>0.33333333333333331</v>
      </c>
      <c r="F24" s="49">
        <f>'Día 14'!C16</f>
        <v>1979821</v>
      </c>
      <c r="G24" s="49">
        <f t="shared" si="0"/>
        <v>2739</v>
      </c>
      <c r="H24" s="50">
        <f t="shared" si="1"/>
        <v>31.701388888888889</v>
      </c>
      <c r="I24" s="1"/>
      <c r="K24" s="61"/>
      <c r="L24" s="67">
        <f>SUM(G24:G30)</f>
        <v>19418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2739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44880</v>
      </c>
      <c r="E25" s="60">
        <v>0.33333333333333331</v>
      </c>
      <c r="F25" s="49">
        <f>'Día 15'!C16</f>
        <v>1982591</v>
      </c>
      <c r="G25" s="49">
        <f t="shared" si="0"/>
        <v>2770</v>
      </c>
      <c r="H25" s="50">
        <f t="shared" si="1"/>
        <v>32.060185185185183</v>
      </c>
      <c r="I25" s="1"/>
      <c r="J25" s="1"/>
      <c r="K25" s="61"/>
      <c r="L25" s="72">
        <f>L24*1000/7/24/60/60</f>
        <v>32.106481481481481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2770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44881</v>
      </c>
      <c r="E26" s="60">
        <v>0.33333333333333331</v>
      </c>
      <c r="F26" s="49">
        <f>'Día 16'!C16</f>
        <v>1985426</v>
      </c>
      <c r="G26" s="49">
        <f t="shared" si="0"/>
        <v>2835</v>
      </c>
      <c r="H26" s="50">
        <f t="shared" si="1"/>
        <v>32.8125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2835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44882</v>
      </c>
      <c r="E27" s="60">
        <v>0.33333333333333331</v>
      </c>
      <c r="F27" s="49">
        <f>'Día 17'!C16</f>
        <v>1988334</v>
      </c>
      <c r="G27" s="49">
        <f t="shared" si="0"/>
        <v>2908</v>
      </c>
      <c r="H27" s="50">
        <f t="shared" si="1"/>
        <v>33.657407407407412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2908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44883</v>
      </c>
      <c r="E28" s="60">
        <v>0.33333333333333331</v>
      </c>
      <c r="F28" s="49">
        <f>'Día 18'!C16</f>
        <v>1990998</v>
      </c>
      <c r="G28" s="49">
        <f t="shared" si="0"/>
        <v>2664</v>
      </c>
      <c r="H28" s="50">
        <f t="shared" si="1"/>
        <v>30.833333333333332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2664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44884</v>
      </c>
      <c r="E29" s="60">
        <v>0.33333333333333331</v>
      </c>
      <c r="F29" s="49">
        <f>'Día 19'!C16</f>
        <v>1993732</v>
      </c>
      <c r="G29" s="49">
        <f t="shared" si="0"/>
        <v>2734</v>
      </c>
      <c r="H29" s="50">
        <f t="shared" si="1"/>
        <v>31.643518518518519</v>
      </c>
      <c r="I29" s="1"/>
      <c r="J29" s="1"/>
      <c r="K29" s="112" t="s">
        <v>40</v>
      </c>
      <c r="L29" s="113"/>
      <c r="M29" s="114"/>
      <c r="N29" s="66"/>
      <c r="O29" s="49">
        <v>30</v>
      </c>
      <c r="P29" s="49">
        <f t="shared" si="2"/>
        <v>2592</v>
      </c>
      <c r="Q29" s="49">
        <f t="shared" si="3"/>
        <v>2734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44885</v>
      </c>
      <c r="E30" s="60">
        <v>0.33333333333333331</v>
      </c>
      <c r="F30" s="49">
        <f>'Día 20'!C16</f>
        <v>1996500</v>
      </c>
      <c r="G30" s="49">
        <f t="shared" si="0"/>
        <v>2768</v>
      </c>
      <c r="H30" s="50">
        <f t="shared" si="1"/>
        <v>32.037037037037038</v>
      </c>
      <c r="I30" s="1"/>
      <c r="K30" s="61"/>
      <c r="L30" s="67">
        <f>SUM(G31:G37)</f>
        <v>19024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2768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44886</v>
      </c>
      <c r="E31" s="60">
        <v>0.33333333333333331</v>
      </c>
      <c r="F31" s="49">
        <f>'Día 21'!C16</f>
        <v>1999275</v>
      </c>
      <c r="G31" s="49">
        <f t="shared" si="0"/>
        <v>2775</v>
      </c>
      <c r="H31" s="50">
        <f t="shared" si="1"/>
        <v>32.118055555555557</v>
      </c>
      <c r="I31" s="1"/>
      <c r="J31" s="1"/>
      <c r="K31" s="61"/>
      <c r="L31" s="72">
        <f>L30*1000/7/24/60/60</f>
        <v>31.455026455026459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2775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44887</v>
      </c>
      <c r="E32" s="60">
        <v>0.33333333333333331</v>
      </c>
      <c r="F32" s="49">
        <f>'Día 22'!C16</f>
        <v>2002098</v>
      </c>
      <c r="G32" s="49">
        <f t="shared" si="0"/>
        <v>2823</v>
      </c>
      <c r="H32" s="50">
        <f t="shared" si="1"/>
        <v>32.673611111111114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2823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44888</v>
      </c>
      <c r="E33" s="60">
        <v>0.33333333333333331</v>
      </c>
      <c r="F33" s="49">
        <f>'Día 23'!C16</f>
        <v>2004860</v>
      </c>
      <c r="G33" s="49">
        <f t="shared" si="0"/>
        <v>2762</v>
      </c>
      <c r="H33" s="50">
        <f t="shared" si="1"/>
        <v>31.967592592592592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2762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44889</v>
      </c>
      <c r="E34" s="60">
        <v>0.33333333333333331</v>
      </c>
      <c r="F34" s="49">
        <f>'Día 24'!C16</f>
        <v>2007583</v>
      </c>
      <c r="G34" s="49">
        <f t="shared" si="0"/>
        <v>2723</v>
      </c>
      <c r="H34" s="50">
        <f t="shared" si="1"/>
        <v>31.516203703703702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2723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44890</v>
      </c>
      <c r="E35" s="60">
        <v>0.33333333333333331</v>
      </c>
      <c r="F35" s="49">
        <f>'Día 25'!C16</f>
        <v>2010251</v>
      </c>
      <c r="G35" s="49">
        <f t="shared" si="0"/>
        <v>2668</v>
      </c>
      <c r="H35" s="50">
        <f t="shared" si="1"/>
        <v>30.87962962962963</v>
      </c>
      <c r="I35" s="1"/>
      <c r="J35" s="1"/>
      <c r="K35" s="112" t="s">
        <v>41</v>
      </c>
      <c r="L35" s="113"/>
      <c r="M35" s="114"/>
      <c r="N35" s="66"/>
      <c r="O35" s="49">
        <v>30</v>
      </c>
      <c r="P35" s="49">
        <f t="shared" si="2"/>
        <v>2592</v>
      </c>
      <c r="Q35" s="49">
        <f t="shared" si="3"/>
        <v>2668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44891</v>
      </c>
      <c r="E36" s="60">
        <v>0.33333333333333331</v>
      </c>
      <c r="F36" s="49">
        <f>'Día 26'!C16</f>
        <v>2012893</v>
      </c>
      <c r="G36" s="49">
        <f t="shared" si="0"/>
        <v>2642</v>
      </c>
      <c r="H36" s="50">
        <f t="shared" si="1"/>
        <v>30.578703703703702</v>
      </c>
      <c r="I36" s="1"/>
      <c r="K36" s="61"/>
      <c r="L36" s="67">
        <f>SUM(G38:G40)</f>
        <v>8149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2642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44892</v>
      </c>
      <c r="E37" s="60">
        <v>0.33333333333333331</v>
      </c>
      <c r="F37" s="49">
        <f>'Día 27'!C16</f>
        <v>2015524</v>
      </c>
      <c r="G37" s="49">
        <f t="shared" si="0"/>
        <v>2631</v>
      </c>
      <c r="H37" s="50">
        <f t="shared" si="1"/>
        <v>30.451388888888889</v>
      </c>
      <c r="I37" s="1"/>
      <c r="J37" s="1"/>
      <c r="K37" s="61"/>
      <c r="L37" s="72">
        <f>L36*1000/3/24/60/60</f>
        <v>31.439043209876544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2631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44893</v>
      </c>
      <c r="E38" s="60">
        <v>0.33333333333333331</v>
      </c>
      <c r="F38" s="49">
        <f>'Día 28'!C16</f>
        <v>2018327</v>
      </c>
      <c r="G38" s="49">
        <f t="shared" si="0"/>
        <v>2803</v>
      </c>
      <c r="H38" s="50">
        <f t="shared" si="1"/>
        <v>32.442129629629633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2803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44894</v>
      </c>
      <c r="E39" s="60">
        <v>0.33333333333333331</v>
      </c>
      <c r="F39" s="49">
        <f>'Día 29'!C16</f>
        <v>2021293</v>
      </c>
      <c r="G39" s="49">
        <f t="shared" si="0"/>
        <v>2966</v>
      </c>
      <c r="H39" s="50">
        <f t="shared" si="1"/>
        <v>34.328703703703702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2966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44895</v>
      </c>
      <c r="E40" s="60">
        <v>0.33333333333333298</v>
      </c>
      <c r="F40" s="49">
        <f>'Día 30'!C16</f>
        <v>2023673</v>
      </c>
      <c r="G40" s="49">
        <f t="shared" si="0"/>
        <v>2380</v>
      </c>
      <c r="H40" s="50">
        <f t="shared" si="1"/>
        <v>27.546296296296298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3"/>
        <v>2380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 t="s">
        <v>22</v>
      </c>
      <c r="D41" s="48"/>
      <c r="E41" s="60"/>
      <c r="F41" s="47"/>
      <c r="G41" s="109">
        <f>(AVERAGE(G11:G40)-2592)/2592</f>
        <v>7.1154835390946525E-2</v>
      </c>
      <c r="H41" s="109">
        <f>(AVERAGE(H11:H40)-30)/30</f>
        <v>7.11548353909464E-2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0" t="s">
        <v>17</v>
      </c>
      <c r="O42" s="76" t="s">
        <v>35</v>
      </c>
      <c r="P42" s="75">
        <f>SUM(P11:P40)</f>
        <v>77760</v>
      </c>
      <c r="Q42" s="93">
        <f>SUM(Q11:Q40)</f>
        <v>83293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7" t="s">
        <v>18</v>
      </c>
      <c r="E43" s="57"/>
      <c r="F43" s="57"/>
      <c r="G43" s="86">
        <f>(F40-F10)*1000/30/24/60/60</f>
        <v>32.134645061728399</v>
      </c>
      <c r="H43" s="58" t="s">
        <v>19</v>
      </c>
      <c r="I43" s="1"/>
      <c r="J43" s="1"/>
      <c r="K43" s="1"/>
      <c r="L43" s="1"/>
      <c r="M43" s="59"/>
      <c r="N43" s="111"/>
      <c r="O43" s="77" t="s">
        <v>20</v>
      </c>
      <c r="P43" s="92">
        <f>P42*1000/31/24/60/60</f>
        <v>29.032258064516125</v>
      </c>
      <c r="Q43" s="96">
        <f>Q42*1000/30/24/60/60</f>
        <v>32.134645061728399</v>
      </c>
      <c r="R43" s="59" t="s">
        <v>21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107">
        <f>(F40-F10)</f>
        <v>83293</v>
      </c>
      <c r="H44" s="108" t="s">
        <v>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3" t="s">
        <v>22</v>
      </c>
      <c r="O45" s="74" t="s">
        <v>14</v>
      </c>
      <c r="P45" s="74"/>
      <c r="Q45" s="85">
        <f>Q42-P42</f>
        <v>5533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7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2:N43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44874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8'!C26</f>
        <v>1964373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1966028</v>
      </c>
      <c r="D16" s="40">
        <f>+C16-C8</f>
        <v>1655</v>
      </c>
      <c r="E16" s="97">
        <f>+D16*1000/14/3600</f>
        <v>32.837301587301589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1966620</v>
      </c>
      <c r="D21" s="40">
        <f>+C21-C16</f>
        <v>592</v>
      </c>
      <c r="E21" s="97">
        <f>+D21*1000/5/3600</f>
        <v>32.888888888888886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1967200</v>
      </c>
      <c r="D26" s="40">
        <f>+C26-C21</f>
        <v>580</v>
      </c>
      <c r="E26" s="97">
        <f>+D26*1000/5/3600</f>
        <v>32.222222222222221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B15" sqref="B1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44875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9'!C26</f>
        <v>1967200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1968824</v>
      </c>
      <c r="D16" s="40">
        <f>+C16-C8</f>
        <v>1624</v>
      </c>
      <c r="E16" s="97">
        <f>+D16*1000/14/3600</f>
        <v>32.222222222222221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1969397</v>
      </c>
      <c r="D21" s="40">
        <f>+C21-C16</f>
        <v>573</v>
      </c>
      <c r="E21" s="97">
        <f>+D21*1000/5/3600</f>
        <v>31.833333333333332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1969980</v>
      </c>
      <c r="D26" s="40">
        <f>+C26-C21</f>
        <v>583</v>
      </c>
      <c r="E26" s="97">
        <f>+D26*1000/5/3600</f>
        <v>32.388888888888886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7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44876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10'!C26</f>
        <v>1969980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1971622</v>
      </c>
      <c r="D16" s="40">
        <f>+C16-C8</f>
        <v>1642</v>
      </c>
      <c r="E16" s="40">
        <f>+D16*1000/14/3600</f>
        <v>32.579365079365083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1972193</v>
      </c>
      <c r="D21" s="40">
        <f>+C21-C16</f>
        <v>571</v>
      </c>
      <c r="E21" s="97">
        <f>+D21*1000/5/3600</f>
        <v>31.722222222222221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1972766</v>
      </c>
      <c r="D26" s="40">
        <f>+C26-C21</f>
        <v>573</v>
      </c>
      <c r="E26" s="97">
        <f>+D26*1000/5/3600</f>
        <v>31.833333333333332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44877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11'!C26</f>
        <v>1972766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1974354</v>
      </c>
      <c r="D16" s="40">
        <f>+C16-C8</f>
        <v>1588</v>
      </c>
      <c r="E16" s="40">
        <f>+D16*1000/14/3600</f>
        <v>31.50793650793651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1974932</v>
      </c>
      <c r="D21" s="40">
        <f>+C21-C16</f>
        <v>578</v>
      </c>
      <c r="E21" s="40">
        <f>+D21*1000/5/3600</f>
        <v>32.111111111111114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1975495</v>
      </c>
      <c r="D26" s="40">
        <f>+C26-C21</f>
        <v>563</v>
      </c>
      <c r="E26" s="40">
        <f>+D26*1000/5/3600</f>
        <v>31.277777777777779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4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44878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12'!C26</f>
        <v>1975495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1977082</v>
      </c>
      <c r="D16" s="40">
        <f>+C16-C8</f>
        <v>1587</v>
      </c>
      <c r="E16" s="40">
        <f>+D16*1000/14/3600</f>
        <v>31.488095238095237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1977656</v>
      </c>
      <c r="D21" s="40">
        <f>+C21-C16</f>
        <v>574</v>
      </c>
      <c r="E21" s="40">
        <f>+D21*1000/5/3600</f>
        <v>31.888888888888889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1978219</v>
      </c>
      <c r="D26" s="40">
        <f>+C26-C21</f>
        <v>563</v>
      </c>
      <c r="E26" s="40">
        <f>+D26*1000/5/3600</f>
        <v>31.277777777777779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44879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13'!C26</f>
        <v>1978219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1979821</v>
      </c>
      <c r="D16" s="40">
        <f>+C16-C8</f>
        <v>1602</v>
      </c>
      <c r="E16" s="40">
        <f>+D16*1000/14/3600</f>
        <v>31.785714285714288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1980393</v>
      </c>
      <c r="D21" s="40">
        <f>+C21-C16</f>
        <v>572</v>
      </c>
      <c r="E21" s="40">
        <f>+D21*1000/5/3600</f>
        <v>31.777777777777779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1980968</v>
      </c>
      <c r="D26" s="40">
        <f>+C26-C21</f>
        <v>575</v>
      </c>
      <c r="E26" s="40">
        <f>+D26*1000/5/3600</f>
        <v>31.944444444444443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44880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14'!C26</f>
        <v>1980968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1982591</v>
      </c>
      <c r="D16" s="40">
        <f>+C16-C8</f>
        <v>1623</v>
      </c>
      <c r="E16" s="40">
        <f>+D16*1000/14/3600</f>
        <v>32.202380952380956</v>
      </c>
      <c r="F16" s="41" t="s">
        <v>16</v>
      </c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1983173</v>
      </c>
      <c r="D21" s="40">
        <f>+C21-C16</f>
        <v>582</v>
      </c>
      <c r="E21" s="40">
        <f>+D21*1000/5/3600</f>
        <v>32.333333333333336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1983762</v>
      </c>
      <c r="D26" s="40">
        <f>+C26-C21</f>
        <v>589</v>
      </c>
      <c r="E26" s="40">
        <f>+D26*1000/5/3600</f>
        <v>32.722222222222221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44881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15'!C26</f>
        <v>1983762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1985426</v>
      </c>
      <c r="D16" s="40">
        <f>+C16-C8</f>
        <v>1664</v>
      </c>
      <c r="E16" s="40">
        <f>+D16*1000/14/3600</f>
        <v>33.015873015873012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1986014</v>
      </c>
      <c r="D21" s="40">
        <f>+C21-C16</f>
        <v>588</v>
      </c>
      <c r="E21" s="40">
        <f>+D21*1000/5/3600</f>
        <v>32.666666666666664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1986606</v>
      </c>
      <c r="D26" s="40">
        <f>+C26-C21</f>
        <v>592</v>
      </c>
      <c r="E26" s="40">
        <f>+D26*1000/5/3600</f>
        <v>32.888888888888886</v>
      </c>
      <c r="F26" s="41" t="s">
        <v>16</v>
      </c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E21" sqref="E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44882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16'!C26</f>
        <v>1986606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1988334</v>
      </c>
      <c r="D16" s="40">
        <f>+C16-C8</f>
        <v>1728</v>
      </c>
      <c r="E16" s="40">
        <f>+D16*1000/14/3600</f>
        <v>34.285714285714285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1988931</v>
      </c>
      <c r="D21" s="40">
        <f>+C21-C16</f>
        <v>597</v>
      </c>
      <c r="E21" s="40">
        <f>+D21*1000/5/3600</f>
        <v>33.166666666666664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1989470</v>
      </c>
      <c r="D26" s="40">
        <f>+C26-C21</f>
        <v>539</v>
      </c>
      <c r="E26" s="40">
        <f>+D26*1000/5/3600</f>
        <v>29.944444444444443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4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44883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17'!C26</f>
        <v>1989470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1990998</v>
      </c>
      <c r="D16" s="40">
        <f>+C16-C8</f>
        <v>1528</v>
      </c>
      <c r="E16" s="40">
        <f>+D16*1000/14/3600</f>
        <v>30.317460317460316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1991542</v>
      </c>
      <c r="D21" s="40">
        <f>+C21-C16</f>
        <v>544</v>
      </c>
      <c r="E21" s="40">
        <f>+D21*1000/5/3600</f>
        <v>30.222222222222221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1992110</v>
      </c>
      <c r="D26" s="40">
        <f>+C26-C21</f>
        <v>568</v>
      </c>
      <c r="E26" s="40">
        <f>+D26*1000/5/3600</f>
        <v>31.555555555555557</v>
      </c>
      <c r="F26" s="41" t="s">
        <v>16</v>
      </c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E16" sqref="E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44866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38">
        <v>1941570</v>
      </c>
      <c r="D8" s="28"/>
      <c r="E8" s="28"/>
      <c r="F8" s="8"/>
      <c r="G8" s="140"/>
      <c r="H8" s="141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3" t="s">
        <v>16</v>
      </c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1943225</v>
      </c>
      <c r="D16" s="40">
        <f>+C16-C8</f>
        <v>1655</v>
      </c>
      <c r="E16" s="97">
        <f>+D16*1000/14/3600</f>
        <v>32.837301587301589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3" t="s">
        <v>16</v>
      </c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1943823</v>
      </c>
      <c r="D21" s="40">
        <f>+C21-C16</f>
        <v>598</v>
      </c>
      <c r="E21" s="97">
        <f>+D21*1000/5/3600</f>
        <v>33.222222222222221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3" t="s">
        <v>16</v>
      </c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1944407</v>
      </c>
      <c r="D26" s="40">
        <f>+C26-C21</f>
        <v>584</v>
      </c>
      <c r="E26" s="97">
        <f>+D26*1000/5/3600</f>
        <v>32.444444444444443</v>
      </c>
      <c r="F26" s="41" t="s">
        <v>16</v>
      </c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18'!C26</f>
        <v>1992110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4">
        <v>1993732</v>
      </c>
      <c r="D16" s="40">
        <f>+C16-C8</f>
        <v>1622</v>
      </c>
      <c r="E16" s="40">
        <f>+D16*1000/14/3600</f>
        <v>32.182539682539684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5">
        <v>1994311</v>
      </c>
      <c r="D21" s="40">
        <f>+C21-C16</f>
        <v>579</v>
      </c>
      <c r="E21" s="40">
        <f>+D21*1000/5/3600</f>
        <v>32.166666666666664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5">
        <v>1994888</v>
      </c>
      <c r="D26" s="40">
        <f>+C26-C21</f>
        <v>577</v>
      </c>
      <c r="E26" s="40">
        <f>+D26*1000/5/3600</f>
        <v>32.055555555555557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E20" sqref="E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44885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19'!C26</f>
        <v>1994888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1996500</v>
      </c>
      <c r="D16" s="40">
        <f>+C16-C8</f>
        <v>1612</v>
      </c>
      <c r="E16" s="40">
        <f>+D16*1000/14/3600</f>
        <v>31.984126984126984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1997070</v>
      </c>
      <c r="D21" s="40">
        <f>+C21-C16</f>
        <v>570</v>
      </c>
      <c r="E21" s="40">
        <f>+D21*1000/5/3600</f>
        <v>31.666666666666668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1997636</v>
      </c>
      <c r="D26" s="40">
        <f>+C26-C21</f>
        <v>566</v>
      </c>
      <c r="E26" s="40">
        <f>+D26*1000/5/3600</f>
        <v>31.444444444444443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44886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20'!C26</f>
        <v>1997636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1999275</v>
      </c>
      <c r="D16" s="40">
        <f>+C16-C8</f>
        <v>1639</v>
      </c>
      <c r="E16" s="40">
        <f>+D16*1000/14/3600</f>
        <v>32.519841269841265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1999827</v>
      </c>
      <c r="D21" s="40">
        <f>+C21-C16</f>
        <v>552</v>
      </c>
      <c r="E21" s="40">
        <f>+D21*1000/5/3600</f>
        <v>30.666666666666668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2000453</v>
      </c>
      <c r="D26" s="40">
        <f>+C26-C21</f>
        <v>626</v>
      </c>
      <c r="E26" s="40">
        <f>+D26*1000/5/3600</f>
        <v>34.777777777777779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44887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21'!C26</f>
        <v>2000453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2002098</v>
      </c>
      <c r="D16" s="40">
        <f>+C16-C8</f>
        <v>1645</v>
      </c>
      <c r="E16" s="40">
        <f>+D16*1000/14/3600</f>
        <v>32.638888888888886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2002679</v>
      </c>
      <c r="D21" s="40">
        <f>+C21-C16</f>
        <v>581</v>
      </c>
      <c r="E21" s="40">
        <f>+D21*1000/5/3600</f>
        <v>32.277777777777779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2003259</v>
      </c>
      <c r="D26" s="40">
        <f>+C26-C21</f>
        <v>580</v>
      </c>
      <c r="E26" s="40">
        <f>+D26*1000/5/3600</f>
        <v>32.222222222222221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44888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22'!C26</f>
        <v>2003259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2004860</v>
      </c>
      <c r="D16" s="40">
        <f>+C16-C8</f>
        <v>1601</v>
      </c>
      <c r="E16" s="40">
        <f>+D16*1000/14/3600</f>
        <v>31.765873015873016</v>
      </c>
      <c r="F16" s="45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2005455</v>
      </c>
      <c r="D21" s="40">
        <f>+C21-C16</f>
        <v>595</v>
      </c>
      <c r="E21" s="40">
        <f>+D21*1000/5/3600</f>
        <v>33.055555555555557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2006013</v>
      </c>
      <c r="D26" s="40">
        <f>+C26-C21</f>
        <v>558</v>
      </c>
      <c r="E26" s="40">
        <f>+D26*1000/5/3600</f>
        <v>31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44889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23'!C26</f>
        <v>2006013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2007583</v>
      </c>
      <c r="D16" s="40">
        <f>+C16-C8</f>
        <v>1570</v>
      </c>
      <c r="E16" s="40">
        <f>+D16*1000/14/3600</f>
        <v>31.150793650793652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2008178</v>
      </c>
      <c r="D21" s="40">
        <f>+C21-C16</f>
        <v>595</v>
      </c>
      <c r="E21" s="40">
        <f>+D21*1000/5/3600</f>
        <v>33.055555555555557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2008709</v>
      </c>
      <c r="D26" s="40">
        <f>+C26-C21</f>
        <v>531</v>
      </c>
      <c r="E26" s="40">
        <f>+D26*1000/5/3600</f>
        <v>29.5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1" zoomScale="90" zoomScaleNormal="9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44890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24'!C26</f>
        <v>2008709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2010251</v>
      </c>
      <c r="D16" s="40">
        <f>+C16-C8</f>
        <v>1542</v>
      </c>
      <c r="E16" s="40">
        <f>+D16*1000/14/3600</f>
        <v>30.595238095238095</v>
      </c>
      <c r="F16" s="41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2010804</v>
      </c>
      <c r="D21" s="40">
        <f>+C21-C16</f>
        <v>553</v>
      </c>
      <c r="E21" s="40">
        <f>+D21*1000/5/3600</f>
        <v>30.722222222222221</v>
      </c>
      <c r="F21" s="41"/>
      <c r="G21" s="136" t="s">
        <v>16</v>
      </c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2011380</v>
      </c>
      <c r="D26" s="40">
        <f>+C26-C21</f>
        <v>576</v>
      </c>
      <c r="E26" s="40">
        <f>+D26*1000/5/3600</f>
        <v>32</v>
      </c>
      <c r="F26" s="41"/>
      <c r="G26" s="136" t="s">
        <v>16</v>
      </c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D22" sqref="D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44891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'Día 25'!C26</f>
        <v>2011380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2012893</v>
      </c>
      <c r="D16" s="40">
        <f>+C16-C8</f>
        <v>1513</v>
      </c>
      <c r="E16" s="40">
        <f>+D16*1000/14/3600</f>
        <v>30.019841269841269</v>
      </c>
      <c r="F16" s="45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2013443</v>
      </c>
      <c r="D21" s="40">
        <f>+C21-C16</f>
        <v>550</v>
      </c>
      <c r="E21" s="40">
        <f>+D21*1000/5/3600</f>
        <v>30.555555555555557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2014020</v>
      </c>
      <c r="D26" s="40">
        <f>+C26-C21</f>
        <v>577</v>
      </c>
      <c r="E26" s="40">
        <f>+D26*1000/5/3600</f>
        <v>32.055555555555557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44892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26'!C26</f>
        <v>2014020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2015524</v>
      </c>
      <c r="D16" s="40">
        <f>+C16-C8</f>
        <v>1504</v>
      </c>
      <c r="E16" s="40">
        <f>+D16*1000/14/3600</f>
        <v>29.841269841269842</v>
      </c>
      <c r="F16" s="45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100">
        <f t="shared" si="1"/>
        <v>0</v>
      </c>
      <c r="F17" s="102"/>
      <c r="G17" s="150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100">
        <f t="shared" si="1"/>
        <v>0</v>
      </c>
      <c r="F18" s="102"/>
      <c r="G18" s="150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100">
        <f t="shared" si="1"/>
        <v>0</v>
      </c>
      <c r="F19" s="102"/>
      <c r="G19" s="150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1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2016040</v>
      </c>
      <c r="D21" s="40">
        <f>+C21-C16</f>
        <v>516</v>
      </c>
      <c r="E21" s="40">
        <f>+D21*1000/5/3600</f>
        <v>28.666666666666668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2016638</v>
      </c>
      <c r="D26" s="40">
        <f>+C26-C21</f>
        <v>598</v>
      </c>
      <c r="E26" s="40">
        <f>+D26*1000/5/3600</f>
        <v>33.222222222222221</v>
      </c>
      <c r="F26" s="45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4" zoomScaleNormal="100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32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27'!C26</f>
        <v>2016638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2018327</v>
      </c>
      <c r="D16" s="40">
        <f>+C16-C8</f>
        <v>1689</v>
      </c>
      <c r="E16" s="40">
        <f>+D16*1000/14/3600</f>
        <v>33.511904761904759</v>
      </c>
      <c r="F16" s="45"/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2018931</v>
      </c>
      <c r="D21" s="40">
        <f>+C21-C16</f>
        <v>604</v>
      </c>
      <c r="E21" s="40">
        <f>+D21*1000/5/3600</f>
        <v>33.555555555555557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2019567</v>
      </c>
      <c r="D26" s="40">
        <f>+C26-C21</f>
        <v>636</v>
      </c>
      <c r="E26" s="40">
        <f>+D26*1000/5/3600</f>
        <v>35.333333333333336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4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44867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1'!C26</f>
        <v>1944407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 t="s">
        <v>16</v>
      </c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1946037</v>
      </c>
      <c r="D16" s="40">
        <f>+C16-C8</f>
        <v>1630</v>
      </c>
      <c r="E16" s="97">
        <f>+D16*1000/14/3600</f>
        <v>32.341269841269842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6"/>
      <c r="H20" s="14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1946637</v>
      </c>
      <c r="D21" s="40">
        <f>+C21-C16</f>
        <v>600</v>
      </c>
      <c r="E21" s="98">
        <f>+D21*1000/5/3600</f>
        <v>33.333333333333336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40"/>
      <c r="H22" s="14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1947213</v>
      </c>
      <c r="D26" s="40">
        <f>+C26-C21</f>
        <v>576</v>
      </c>
      <c r="E26" s="97">
        <f>+D26*1000/5/3600</f>
        <v>32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F34" sqref="F3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44894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5">
        <f>+'Día 28'!C26</f>
        <v>2019567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/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2021293</v>
      </c>
      <c r="D16" s="40">
        <f>+C16-C8</f>
        <v>1726</v>
      </c>
      <c r="E16" s="40">
        <f>+D16*1000/14/3600</f>
        <v>34.246031746031747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2021867</v>
      </c>
      <c r="D21" s="40">
        <f>+C21-C16</f>
        <v>574</v>
      </c>
      <c r="E21" s="40">
        <f>+D21*1000/5/3600</f>
        <v>31.888888888888889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2022346</v>
      </c>
      <c r="D26" s="40">
        <f>+C26-C21</f>
        <v>479</v>
      </c>
      <c r="E26" s="40">
        <f>+D26*1000/5/3600</f>
        <v>26.611111111111111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44895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5">
        <f>+'Día 29'!C26</f>
        <v>2022346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6">
        <v>2023673</v>
      </c>
      <c r="D16" s="40">
        <f>+C16-C8</f>
        <v>1327</v>
      </c>
      <c r="E16" s="40">
        <f>+D16*1000/14/3600</f>
        <v>26.329365079365079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2024149</v>
      </c>
      <c r="D21" s="40">
        <f>+C21-C16</f>
        <v>476</v>
      </c>
      <c r="E21" s="40">
        <f>+D21*1000/5/3600</f>
        <v>26.444444444444443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2024626</v>
      </c>
      <c r="D26" s="40">
        <f>+C26-C21</f>
        <v>477</v>
      </c>
      <c r="E26" s="40">
        <f>+D26*1000/5/3600</f>
        <v>26.5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E15" sqref="E1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44865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5">
        <f>+'Día 29'!C26</f>
        <v>2022346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/>
      <c r="D16" s="40">
        <f>+C16-C8</f>
        <v>-2022346</v>
      </c>
      <c r="E16" s="40">
        <f>+D16*1000/14/3600</f>
        <v>-40125.912698412692</v>
      </c>
      <c r="F16" s="45" t="s">
        <v>16</v>
      </c>
      <c r="G16" s="136" t="s">
        <v>16</v>
      </c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/>
      <c r="D21" s="40">
        <f>+C21-C16</f>
        <v>0</v>
      </c>
      <c r="E21" s="40">
        <f>+D21*1000/5/3600</f>
        <v>0</v>
      </c>
      <c r="F21" s="45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9"/>
      <c r="D26" s="40">
        <f>+C26-C21</f>
        <v>0</v>
      </c>
      <c r="E26" s="40">
        <f>+D26*1000/5/3600</f>
        <v>0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44868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2'!C26</f>
        <v>1947213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1948841</v>
      </c>
      <c r="D16" s="40">
        <f>+C16-C8</f>
        <v>1628</v>
      </c>
      <c r="E16" s="97">
        <f>+D16*1000/14/3600</f>
        <v>32.301587301587304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1949434</v>
      </c>
      <c r="D21" s="40">
        <f>+C21-C16</f>
        <v>593</v>
      </c>
      <c r="E21" s="97">
        <f>+D21*1000/5/3600</f>
        <v>32.944444444444443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1950023</v>
      </c>
      <c r="D26" s="40">
        <f>+C26-C21</f>
        <v>589</v>
      </c>
      <c r="E26" s="97">
        <f>+D26*1000/5/3600</f>
        <v>32.722222222222221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44869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3'!C26</f>
        <v>1950023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1951690</v>
      </c>
      <c r="D16" s="40">
        <f>+C16-C8</f>
        <v>1667</v>
      </c>
      <c r="E16" s="97">
        <f>+D16*1000/14/3600</f>
        <v>33.075396825396822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1952301</v>
      </c>
      <c r="D21" s="40">
        <f>+C21-C16</f>
        <v>611</v>
      </c>
      <c r="E21" s="97">
        <f>+D21*1000/5/3600</f>
        <v>33.944444444444443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1952876</v>
      </c>
      <c r="D26" s="40">
        <f>+C26-C21</f>
        <v>575</v>
      </c>
      <c r="E26" s="97">
        <f>+D26*1000/5/3600</f>
        <v>31.944444444444443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44870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4'!C26</f>
        <v>1952876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1954553</v>
      </c>
      <c r="D16" s="40">
        <f>+C16-C8</f>
        <v>1677</v>
      </c>
      <c r="E16" s="97">
        <f>+D16*1000/14/3600</f>
        <v>33.273809523809526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1955156</v>
      </c>
      <c r="D21" s="40">
        <f>+C21-C16</f>
        <v>603</v>
      </c>
      <c r="E21" s="97">
        <f>+D21*1000/5/3600</f>
        <v>33.5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1955744</v>
      </c>
      <c r="D26" s="40">
        <f>+C26-C21</f>
        <v>588</v>
      </c>
      <c r="E26" s="97">
        <f>+D26*1000/5/3600</f>
        <v>32.666666666666664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44871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5'!C26</f>
        <v>1955744</v>
      </c>
      <c r="D8" s="28" t="s">
        <v>16</v>
      </c>
      <c r="E8" s="28"/>
      <c r="F8" s="8"/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1957430</v>
      </c>
      <c r="D16" s="40">
        <f>+C16-C8</f>
        <v>1686</v>
      </c>
      <c r="E16" s="97">
        <f>+D16*1000/14/3600</f>
        <v>33.452380952380956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1958029</v>
      </c>
      <c r="D21" s="40">
        <f>+C21-C16</f>
        <v>599</v>
      </c>
      <c r="E21" s="97">
        <f>+D21*1000/5/3600</f>
        <v>33.277777777777779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1958618</v>
      </c>
      <c r="D26" s="40">
        <f>+C26-C21</f>
        <v>589</v>
      </c>
      <c r="E26" s="97">
        <f>+D26*1000/5/3600</f>
        <v>32.722222222222221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44872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6'!C26</f>
        <v>1958618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1960291</v>
      </c>
      <c r="D16" s="40">
        <f>+C16-C8</f>
        <v>1673</v>
      </c>
      <c r="E16" s="97">
        <f>+D16*1000/14/3600</f>
        <v>33.194444444444443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1960882</v>
      </c>
      <c r="D21" s="40">
        <f>+C21-C16</f>
        <v>591</v>
      </c>
      <c r="E21" s="97">
        <f>+D21*1000/5/3600</f>
        <v>32.833333333333336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1961467</v>
      </c>
      <c r="D26" s="40">
        <f>+C26-C21</f>
        <v>585</v>
      </c>
      <c r="E26" s="97">
        <f>+D26*1000/5/3600</f>
        <v>32.5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2"/>
      <c r="C2" s="143"/>
      <c r="D2" s="127" t="s">
        <v>24</v>
      </c>
      <c r="E2" s="128"/>
      <c r="F2" s="128"/>
      <c r="G2" s="128"/>
      <c r="H2" s="12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4"/>
      <c r="C3" s="145"/>
      <c r="D3" s="130"/>
      <c r="E3" s="131"/>
      <c r="F3" s="131"/>
      <c r="G3" s="131"/>
      <c r="H3" s="13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3" t="s">
        <v>25</v>
      </c>
      <c r="E5" s="134"/>
      <c r="F5" s="134"/>
      <c r="G5" s="134"/>
      <c r="H5" s="13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44873</v>
      </c>
      <c r="C7" s="22" t="s">
        <v>26</v>
      </c>
      <c r="D7" s="23" t="s">
        <v>27</v>
      </c>
      <c r="E7" s="24" t="s">
        <v>15</v>
      </c>
      <c r="F7" s="25" t="s">
        <v>28</v>
      </c>
      <c r="G7" s="138" t="s">
        <v>29</v>
      </c>
      <c r="H7" s="13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7'!C26</f>
        <v>1961467</v>
      </c>
      <c r="D8" s="28" t="s">
        <v>16</v>
      </c>
      <c r="E8" s="28"/>
      <c r="F8" s="8" t="s">
        <v>16</v>
      </c>
      <c r="G8" s="140"/>
      <c r="H8" s="14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3"/>
      <c r="H9" s="12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3"/>
      <c r="H10" s="12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3"/>
      <c r="H11" s="12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3"/>
      <c r="H12" s="12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3"/>
      <c r="H13" s="12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3"/>
      <c r="H14" s="12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3"/>
      <c r="H15" s="12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1963158</v>
      </c>
      <c r="D16" s="40">
        <f>+C16-C8</f>
        <v>1691</v>
      </c>
      <c r="E16" s="97">
        <f>+D16*1000/14/3600</f>
        <v>33.551587301587304</v>
      </c>
      <c r="F16" s="41"/>
      <c r="G16" s="136"/>
      <c r="H16" s="13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3"/>
      <c r="H17" s="12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3"/>
      <c r="H18" s="12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3"/>
      <c r="H19" s="12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3"/>
      <c r="H20" s="12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1963760</v>
      </c>
      <c r="D21" s="40">
        <f>+C21-C16</f>
        <v>602</v>
      </c>
      <c r="E21" s="97">
        <f>+D21*1000/5/3600</f>
        <v>33.444444444444443</v>
      </c>
      <c r="F21" s="41"/>
      <c r="G21" s="136"/>
      <c r="H21" s="13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3"/>
      <c r="H23" s="12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3"/>
      <c r="H24" s="12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3"/>
      <c r="H25" s="12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1964373</v>
      </c>
      <c r="D26" s="40">
        <f>+C26-C21</f>
        <v>613</v>
      </c>
      <c r="E26" s="97">
        <f>+D26*1000/5/3600</f>
        <v>34.055555555555557</v>
      </c>
      <c r="F26" s="41"/>
      <c r="G26" s="136"/>
      <c r="H26" s="13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3"/>
      <c r="H27" s="12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3"/>
      <c r="H28" s="12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3"/>
      <c r="H29" s="12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3"/>
      <c r="H30" s="12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3"/>
      <c r="H31" s="12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5"/>
      <c r="H32" s="12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95BF5256-3FA8-4A9C-98E3-1227E990B40D}"/>
</file>

<file path=customXml/itemProps2.xml><?xml version="1.0" encoding="utf-8"?>
<ds:datastoreItem xmlns:ds="http://schemas.openxmlformats.org/officeDocument/2006/customXml" ds:itemID="{58AE041A-452C-4EE3-8A6D-D5D2924D442F}"/>
</file>

<file path=customXml/itemProps3.xml><?xml version="1.0" encoding="utf-8"?>
<ds:datastoreItem xmlns:ds="http://schemas.openxmlformats.org/officeDocument/2006/customXml" ds:itemID="{7ED1ED3C-FCB2-4985-BF16-008C239B9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2022-12-13T23:07:26Z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