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0.xml" ContentType="application/vnd.openxmlformats-officedocument.drawing+xml"/>
  <Override PartName="/xl/drawings/drawing22.xml" ContentType="application/vnd.openxmlformats-officedocument.drawing+xml"/>
  <Override PartName="/xl/drawings/drawing12.xml" ContentType="application/vnd.openxmlformats-officedocument.drawing+xml"/>
  <Override PartName="/xl/worksheets/sheet29.xml" ContentType="application/vnd.openxmlformats-officedocument.spreadsheetml.worksheet+xml"/>
  <Override PartName="/xl/drawings/drawing11.xml" ContentType="application/vnd.openxmlformats-officedocument.drawing+xml"/>
  <Override PartName="/xl/worksheets/sheet30.xml" ContentType="application/vnd.openxmlformats-officedocument.spreadsheetml.worksheet+xml"/>
  <Override PartName="/xl/worksheets/sheet28.xml" ContentType="application/vnd.openxmlformats-officedocument.spreadsheetml.worksheet+xml"/>
  <Override PartName="/xl/drawings/drawing13.xml" ContentType="application/vnd.openxmlformats-officedocument.drawing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drawings/drawing14.xml" ContentType="application/vnd.openxmlformats-officedocument.drawing+xml"/>
  <Override PartName="/xl/drawings/drawing10.xml" ContentType="application/vnd.openxmlformats-officedocument.drawing+xml"/>
  <Override PartName="/xl/worksheets/sheet31.xml" ContentType="application/vnd.openxmlformats-officedocument.spreadsheetml.worksheet+xml"/>
  <Override PartName="/xl/drawings/drawing9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7.xml" ContentType="application/vnd.openxmlformats-officedocument.drawing+xml"/>
  <Override PartName="/xl/styles.xml" ContentType="application/vnd.openxmlformats-officedocument.spreadsheetml.styles+xml"/>
  <Override PartName="/xl/drawings/drawing8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3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6 Sep 2022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0" l="1"/>
  <c r="H12" i="40"/>
  <c r="G13" i="40"/>
  <c r="H13" i="40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H11" i="40"/>
  <c r="G11" i="40"/>
  <c r="P42" i="40"/>
  <c r="G43" i="40" l="1"/>
  <c r="L36" i="40"/>
  <c r="L37" i="40" s="1"/>
  <c r="L30" i="40"/>
  <c r="L24" i="40"/>
  <c r="L25" i="40"/>
  <c r="L18" i="40"/>
  <c r="P43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G44" i="40"/>
  <c r="Q42" i="40" l="1"/>
  <c r="F40" i="40"/>
  <c r="E26" i="12"/>
  <c r="D16" i="33" l="1"/>
  <c r="E17" i="33"/>
  <c r="F37" i="40" l="1"/>
  <c r="F38" i="40"/>
  <c r="F39" i="40"/>
  <c r="C8" i="42" l="1"/>
  <c r="C8" i="41"/>
  <c r="C8" i="34"/>
  <c r="C8" i="33"/>
  <c r="P40" i="40" l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Q11" i="40" l="1"/>
  <c r="L12" i="40"/>
  <c r="L13" i="40" s="1"/>
  <c r="G41" i="40"/>
  <c r="H41" i="40"/>
  <c r="Q45" i="40" l="1"/>
  <c r="Q47" i="40" s="1"/>
  <c r="Q43" i="40"/>
  <c r="L31" i="40"/>
  <c r="L19" i="40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<sst xmlns="http://schemas.openxmlformats.org/spreadsheetml/2006/main" count="702" uniqueCount="42">
  <si>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</si>
  <si>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</si>
  <si>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</si>
  <si>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</si>
  <si>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</si>
  <si>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</si>
  <si>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</si>
  <si>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</si>
  <si>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</si>
  <si>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</si>
  <si>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</si>
  <si>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</si>
  <si>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</si>
  <si>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</si>
  <si>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</si>
  <si>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</si>
  <si>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>Aporte  1 al 4 de Septiembre</t>
  </si>
  <si>
    <t>Aporte  5 al 11 de Septiembre</t>
  </si>
  <si>
    <t xml:space="preserve"> </t>
  </si>
  <si>
    <t>Aporte 12 al 18 de Septiembre</t>
  </si>
  <si>
    <t>Aporte  19 al 25 de Septiembre</t>
  </si>
  <si>
    <t>Aporte 26 al 30 de Septiembre</t>
  </si>
  <si>
    <t>Real V/S Proyección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</si>
  <si>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</si>
  <si>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</si>
  <si>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</si>
  <si>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</si>
  <si>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</si>
  <si>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</si>
  <si>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</si>
  <si>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</si>
  <si>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</si>
  <si>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</si>
  <si>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</si>
  <si>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</si>
  <si>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</si>
  <si>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</si>
  <si>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26-0-2022</t>
  </si>
  <si>
    <t>10:30 a 11:30 limpian filtros del medidor.</t>
  </si>
  <si>
    <t>m3/d</t>
  </si>
  <si>
    <t>m3/mes  --&gt;</t>
  </si>
  <si>
    <t>m3/mes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</si>
</sst>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0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15" fontId="11" fillId="2" borderId="0" xfId="0" applyNumberFormat="1" applyFont="1" applyFill="1" applyAlignment="1">
      <alignment horizontal="center"/>
    </xf>
    <xf numFmtId="20" fontId="11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11" fillId="5" borderId="60" xfId="0" applyNumberFormat="1" applyFont="1" applyFill="1" applyBorder="1" applyAlignment="1">
      <alignment horizontal="center"/>
    </xf>
    <xf numFmtId="3" fontId="11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11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0" fontId="1" fillId="7" borderId="63" xfId="0" applyFont="1" applyFill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7" borderId="62" xfId="0" applyFont="1" applyFill="1" applyBorder="1" applyAlignment="1" applyProtection="1">
      <alignment horizontal="center" vertical="center"/>
      <protection locked="0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2" zoomScale="90" zoomScaleNormal="90" workbookViewId="0">
      <selection activeCell="H40" sqref="H40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07" t="s">
        <v>4</v>
      </c>
      <c r="D8" s="107" t="s">
        <v>5</v>
      </c>
      <c r="E8" s="46" t="s">
        <v>6</v>
      </c>
      <c r="F8" s="107" t="s">
        <v>7</v>
      </c>
      <c r="G8" s="111" t="s">
        <v>8</v>
      </c>
      <c r="H8" s="112"/>
      <c r="I8" s="1"/>
      <c r="J8" s="1"/>
      <c r="K8" s="59" t="s">
        <v>9</v>
      </c>
      <c r="L8" s="63"/>
      <c r="M8" s="63"/>
      <c r="N8" s="63"/>
      <c r="O8" s="109" t="s">
        <v>10</v>
      </c>
      <c r="P8" s="107" t="s">
        <v>11</v>
      </c>
      <c r="Q8" s="109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08"/>
      <c r="D9" s="108"/>
      <c r="E9" s="83" t="s">
        <v>13</v>
      </c>
      <c r="F9" s="108"/>
      <c r="G9" s="113"/>
      <c r="H9" s="114"/>
      <c r="I9" s="1"/>
      <c r="J9" s="1"/>
      <c r="K9" s="1"/>
      <c r="L9" s="63"/>
      <c r="M9" s="63"/>
      <c r="N9" s="63"/>
      <c r="O9" s="110"/>
      <c r="P9" s="108"/>
      <c r="Q9" s="110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44804</v>
      </c>
      <c r="E10" s="81">
        <v>0.33333333333333331</v>
      </c>
      <c r="F10" s="82">
        <v>1770921</v>
      </c>
      <c r="G10" s="68" t="s">
        <v>39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68" t="s">
        <v>39</v>
      </c>
      <c r="Q10" s="68" t="s">
        <v>39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44805</v>
      </c>
      <c r="E11" s="60">
        <v>0.33333333333333331</v>
      </c>
      <c r="F11" s="49">
        <f>'Día 1'!C16</f>
        <v>1773731</v>
      </c>
      <c r="G11" s="49">
        <f>F11-F10</f>
        <v>2810</v>
      </c>
      <c r="H11" s="50">
        <f>G11*1000/24/60/60</f>
        <v>32.523148148148145</v>
      </c>
      <c r="I11" s="1"/>
      <c r="J11" s="1"/>
      <c r="K11" s="117" t="s">
        <v>16</v>
      </c>
      <c r="L11" s="118"/>
      <c r="M11" s="119"/>
      <c r="O11" s="49">
        <v>30</v>
      </c>
      <c r="P11" s="49">
        <f>O11*60*60*24/1000</f>
        <v>2592</v>
      </c>
      <c r="Q11" s="49">
        <f>G11</f>
        <v>2810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44806</v>
      </c>
      <c r="E12" s="60">
        <v>0.33333333333333331</v>
      </c>
      <c r="F12" s="49">
        <f>'Día 2'!C16</f>
        <v>1776555</v>
      </c>
      <c r="G12" s="49">
        <f t="shared" ref="G12:G40" si="0">F12-F11</f>
        <v>2824</v>
      </c>
      <c r="H12" s="50">
        <f t="shared" ref="H12:H40" si="1">G12*1000/24/60/60</f>
        <v>32.685185185185183</v>
      </c>
      <c r="I12" s="1"/>
      <c r="K12" s="61"/>
      <c r="L12" s="67">
        <f>SUM(G11:G14)</f>
        <v>11222</v>
      </c>
      <c r="M12" s="69" t="s">
        <v>14</v>
      </c>
      <c r="N12" s="66"/>
      <c r="O12" s="49">
        <v>30</v>
      </c>
      <c r="P12" s="49">
        <f t="shared" ref="P12:P39" si="2">O12*60*60*24/1000</f>
        <v>2592</v>
      </c>
      <c r="Q12" s="49">
        <f t="shared" ref="Q12:Q40" si="3">G12</f>
        <v>2824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44807</v>
      </c>
      <c r="E13" s="60">
        <v>0.33333333333333331</v>
      </c>
      <c r="F13" s="49">
        <f>'Día 3'!C16</f>
        <v>1779373</v>
      </c>
      <c r="G13" s="49">
        <f t="shared" si="0"/>
        <v>2818</v>
      </c>
      <c r="H13" s="50">
        <f t="shared" si="1"/>
        <v>32.61574074074074</v>
      </c>
      <c r="I13" s="1"/>
      <c r="J13" s="1"/>
      <c r="K13" s="61"/>
      <c r="L13" s="72">
        <f>L12*1000/4/24/60/60</f>
        <v>32.471064814814817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2818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44808</v>
      </c>
      <c r="E14" s="60">
        <v>0.33333333333333331</v>
      </c>
      <c r="F14" s="49">
        <f>'Día 4'!C16</f>
        <v>1782143</v>
      </c>
      <c r="G14" s="49">
        <f t="shared" si="0"/>
        <v>2770</v>
      </c>
      <c r="H14" s="50">
        <f t="shared" si="1"/>
        <v>32.060185185185183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2770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44809</v>
      </c>
      <c r="E15" s="60">
        <v>0.33333333333333331</v>
      </c>
      <c r="F15" s="49">
        <f>'Día 5'!C16</f>
        <v>1784919</v>
      </c>
      <c r="G15" s="49">
        <f t="shared" si="0"/>
        <v>2776</v>
      </c>
      <c r="H15" s="50">
        <f t="shared" si="1"/>
        <v>32.129629629629633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2776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44810</v>
      </c>
      <c r="E16" s="60">
        <v>0.33333333333333331</v>
      </c>
      <c r="F16" s="49">
        <f>'DÍa 6'!C16</f>
        <v>1787668</v>
      </c>
      <c r="G16" s="49">
        <f t="shared" si="0"/>
        <v>2749</v>
      </c>
      <c r="H16" s="50">
        <f t="shared" si="1"/>
        <v>31.81712962962963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2749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44811</v>
      </c>
      <c r="E17" s="60">
        <v>0.33333333333333331</v>
      </c>
      <c r="F17" s="49">
        <f>'Día 7'!C16</f>
        <v>1790355</v>
      </c>
      <c r="G17" s="49">
        <f t="shared" si="0"/>
        <v>2687</v>
      </c>
      <c r="H17" s="50">
        <f t="shared" si="1"/>
        <v>31.099537037037035</v>
      </c>
      <c r="I17" s="1"/>
      <c r="J17" s="1"/>
      <c r="K17" s="117" t="s">
        <v>17</v>
      </c>
      <c r="L17" s="118"/>
      <c r="M17" s="119"/>
      <c r="N17" s="66"/>
      <c r="O17" s="49">
        <v>30</v>
      </c>
      <c r="P17" s="49">
        <f t="shared" si="2"/>
        <v>2592</v>
      </c>
      <c r="Q17" s="49">
        <f t="shared" si="3"/>
        <v>2687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44812</v>
      </c>
      <c r="E18" s="60">
        <v>0.33333333333333331</v>
      </c>
      <c r="F18" s="49">
        <f>'Día 8'!C16</f>
        <v>1793027</v>
      </c>
      <c r="G18" s="49">
        <f t="shared" si="0"/>
        <v>2672</v>
      </c>
      <c r="H18" s="50">
        <f t="shared" si="1"/>
        <v>30.925925925925924</v>
      </c>
      <c r="I18" s="1"/>
      <c r="K18" s="61"/>
      <c r="L18" s="67">
        <f>SUM(G15:G21)</f>
        <v>18776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2672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44813</v>
      </c>
      <c r="E19" s="60">
        <v>0.33333333333333331</v>
      </c>
      <c r="F19" s="49">
        <f>'Día 9'!C16</f>
        <v>1795707</v>
      </c>
      <c r="G19" s="49">
        <f t="shared" si="0"/>
        <v>2680</v>
      </c>
      <c r="H19" s="50">
        <f t="shared" si="1"/>
        <v>31.018518518518519</v>
      </c>
      <c r="I19" s="1"/>
      <c r="J19" s="1"/>
      <c r="K19" s="61"/>
      <c r="L19" s="72">
        <f>L18*1000/7/24/60/60</f>
        <v>31.044973544973541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2680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44814</v>
      </c>
      <c r="E20" s="60">
        <v>0.33333333333333331</v>
      </c>
      <c r="F20" s="49">
        <f>'Día 10'!C16</f>
        <v>1798390</v>
      </c>
      <c r="G20" s="49">
        <f t="shared" si="0"/>
        <v>2683</v>
      </c>
      <c r="H20" s="50">
        <f t="shared" si="1"/>
        <v>31.053240740740744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2683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44815</v>
      </c>
      <c r="E21" s="60">
        <v>0.33333333333333331</v>
      </c>
      <c r="F21" s="49">
        <f>'Día 11'!C16</f>
        <v>1800919</v>
      </c>
      <c r="G21" s="49">
        <f t="shared" si="0"/>
        <v>2529</v>
      </c>
      <c r="H21" s="50">
        <f t="shared" si="1"/>
        <v>29.270833333333332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2529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44816</v>
      </c>
      <c r="E22" s="60">
        <v>0.33333333333333331</v>
      </c>
      <c r="F22" s="49">
        <f>'Día 12'!C16</f>
        <v>1803743</v>
      </c>
      <c r="G22" s="49">
        <f t="shared" si="0"/>
        <v>2824</v>
      </c>
      <c r="H22" s="50">
        <f t="shared" si="1"/>
        <v>32.685185185185183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2824</v>
      </c>
      <c r="R22" s="1"/>
      <c r="S22" s="1" t="s">
        <v>18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44817</v>
      </c>
      <c r="E23" s="60">
        <v>0.33333333333333331</v>
      </c>
      <c r="F23" s="49">
        <f>'Día 13'!C16</f>
        <v>1806609</v>
      </c>
      <c r="G23" s="49">
        <f t="shared" si="0"/>
        <v>2866</v>
      </c>
      <c r="H23" s="50">
        <f t="shared" si="1"/>
        <v>33.171296296296298</v>
      </c>
      <c r="I23" s="1"/>
      <c r="J23" s="1"/>
      <c r="K23" s="117" t="s">
        <v>19</v>
      </c>
      <c r="L23" s="118"/>
      <c r="M23" s="119"/>
      <c r="N23" s="66"/>
      <c r="O23" s="49">
        <v>30</v>
      </c>
      <c r="P23" s="49">
        <f t="shared" si="2"/>
        <v>2592</v>
      </c>
      <c r="Q23" s="49">
        <f t="shared" si="3"/>
        <v>2866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44818</v>
      </c>
      <c r="E24" s="60">
        <v>0.33333333333333331</v>
      </c>
      <c r="F24" s="49">
        <f>'Día 14'!C16</f>
        <v>1809463</v>
      </c>
      <c r="G24" s="49">
        <f t="shared" si="0"/>
        <v>2854</v>
      </c>
      <c r="H24" s="50">
        <f t="shared" si="1"/>
        <v>33.032407407407412</v>
      </c>
      <c r="I24" s="1"/>
      <c r="K24" s="61"/>
      <c r="L24" s="67">
        <f>SUM(G22:G28)</f>
        <v>19374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2854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44819</v>
      </c>
      <c r="E25" s="60">
        <v>0.33333333333333331</v>
      </c>
      <c r="F25" s="49">
        <f>'Día 15'!C16</f>
        <v>1812222</v>
      </c>
      <c r="G25" s="49">
        <f t="shared" si="0"/>
        <v>2759</v>
      </c>
      <c r="H25" s="50">
        <f t="shared" si="1"/>
        <v>31.93287037037037</v>
      </c>
      <c r="I25" s="1"/>
      <c r="J25" s="1"/>
      <c r="K25" s="61"/>
      <c r="L25" s="72">
        <f>L24*1000/7/24/60/60</f>
        <v>32.033730158730158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2759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44820</v>
      </c>
      <c r="E26" s="60">
        <v>0.33333333333333331</v>
      </c>
      <c r="F26" s="49">
        <f>'Día 16'!C16</f>
        <v>1814923</v>
      </c>
      <c r="G26" s="49">
        <f t="shared" si="0"/>
        <v>2701</v>
      </c>
      <c r="H26" s="50">
        <f t="shared" si="1"/>
        <v>31.261574074074076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2701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44821</v>
      </c>
      <c r="E27" s="60">
        <v>0.33333333333333331</v>
      </c>
      <c r="F27" s="49">
        <f>'Día 17'!C16</f>
        <v>1817627</v>
      </c>
      <c r="G27" s="49">
        <f t="shared" si="0"/>
        <v>2704</v>
      </c>
      <c r="H27" s="50">
        <f t="shared" si="1"/>
        <v>31.296296296296298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2704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44822</v>
      </c>
      <c r="E28" s="60">
        <v>0.33333333333333331</v>
      </c>
      <c r="F28" s="49">
        <f>'Día 18'!C16</f>
        <v>1820293</v>
      </c>
      <c r="G28" s="49">
        <f t="shared" si="0"/>
        <v>2666</v>
      </c>
      <c r="H28" s="50">
        <f t="shared" si="1"/>
        <v>30.856481481481481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2666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44823</v>
      </c>
      <c r="E29" s="60">
        <v>0.33333333333333331</v>
      </c>
      <c r="F29" s="49">
        <f>'Día 19'!C16</f>
        <v>1823055</v>
      </c>
      <c r="G29" s="49">
        <f t="shared" si="0"/>
        <v>2762</v>
      </c>
      <c r="H29" s="50">
        <f t="shared" si="1"/>
        <v>31.967592592592592</v>
      </c>
      <c r="I29" s="1"/>
      <c r="J29" s="1"/>
      <c r="K29" s="117" t="s">
        <v>20</v>
      </c>
      <c r="L29" s="118"/>
      <c r="M29" s="119"/>
      <c r="N29" s="66"/>
      <c r="O29" s="49">
        <v>30</v>
      </c>
      <c r="P29" s="49">
        <f t="shared" si="2"/>
        <v>2592</v>
      </c>
      <c r="Q29" s="49">
        <f t="shared" si="3"/>
        <v>2762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44824</v>
      </c>
      <c r="E30" s="60">
        <v>0.33333333333333331</v>
      </c>
      <c r="F30" s="49">
        <f>'Día 20'!C16</f>
        <v>1826008</v>
      </c>
      <c r="G30" s="49">
        <f t="shared" si="0"/>
        <v>2953</v>
      </c>
      <c r="H30" s="50">
        <f t="shared" si="1"/>
        <v>34.17824074074074</v>
      </c>
      <c r="I30" s="1"/>
      <c r="K30" s="61"/>
      <c r="L30" s="67">
        <f>SUM(G29:G35)</f>
        <v>19715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2953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44825</v>
      </c>
      <c r="E31" s="60">
        <v>0.33333333333333331</v>
      </c>
      <c r="F31" s="49">
        <f>'Día 21'!C16</f>
        <v>1828561</v>
      </c>
      <c r="G31" s="49">
        <f t="shared" si="0"/>
        <v>2553</v>
      </c>
      <c r="H31" s="50">
        <f t="shared" si="1"/>
        <v>29.548611111111111</v>
      </c>
      <c r="I31" s="1"/>
      <c r="J31" s="1"/>
      <c r="K31" s="61"/>
      <c r="L31" s="72">
        <f>L30*1000/7/24/60/60</f>
        <v>32.597552910052904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2553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44826</v>
      </c>
      <c r="E32" s="60">
        <v>0.33333333333333331</v>
      </c>
      <c r="F32" s="49">
        <f>'Día 22'!C16</f>
        <v>1831291</v>
      </c>
      <c r="G32" s="49">
        <f t="shared" si="0"/>
        <v>2730</v>
      </c>
      <c r="H32" s="50">
        <f t="shared" si="1"/>
        <v>31.597222222222221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2730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44827</v>
      </c>
      <c r="E33" s="60">
        <v>0.33333333333333331</v>
      </c>
      <c r="F33" s="49">
        <f>'Día 23'!C16</f>
        <v>1834166</v>
      </c>
      <c r="G33" s="49">
        <f t="shared" si="0"/>
        <v>2875</v>
      </c>
      <c r="H33" s="50">
        <f t="shared" si="1"/>
        <v>33.275462962962962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2875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44828</v>
      </c>
      <c r="E34" s="60">
        <v>0.33333333333333331</v>
      </c>
      <c r="F34" s="49">
        <f>'Día 24'!C16</f>
        <v>1837100</v>
      </c>
      <c r="G34" s="49">
        <f t="shared" si="0"/>
        <v>2934</v>
      </c>
      <c r="H34" s="50">
        <f t="shared" si="1"/>
        <v>33.958333333333336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2934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44829</v>
      </c>
      <c r="E35" s="60">
        <v>0.33333333333333331</v>
      </c>
      <c r="F35" s="49">
        <f>'Día 25'!C16</f>
        <v>1840008</v>
      </c>
      <c r="G35" s="49">
        <f t="shared" si="0"/>
        <v>2908</v>
      </c>
      <c r="H35" s="50">
        <f t="shared" si="1"/>
        <v>33.657407407407412</v>
      </c>
      <c r="I35" s="1"/>
      <c r="J35" s="1"/>
      <c r="K35" s="117" t="s">
        <v>21</v>
      </c>
      <c r="L35" s="118"/>
      <c r="M35" s="119"/>
      <c r="N35" s="66"/>
      <c r="O35" s="49">
        <v>30</v>
      </c>
      <c r="P35" s="49">
        <f t="shared" si="2"/>
        <v>2592</v>
      </c>
      <c r="Q35" s="49">
        <f t="shared" si="3"/>
        <v>2908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44830</v>
      </c>
      <c r="E36" s="60">
        <v>0.33333333333333331</v>
      </c>
      <c r="F36" s="49">
        <f>'Día 26'!C16</f>
        <v>1842896</v>
      </c>
      <c r="G36" s="49">
        <f t="shared" si="0"/>
        <v>2888</v>
      </c>
      <c r="H36" s="50">
        <f t="shared" si="1"/>
        <v>33.425925925925924</v>
      </c>
      <c r="I36" s="1"/>
      <c r="K36" s="61"/>
      <c r="L36" s="67">
        <f>SUM(G36:G40)</f>
        <v>15111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2888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44831</v>
      </c>
      <c r="E37" s="60">
        <v>0.33333333333333331</v>
      </c>
      <c r="F37" s="49">
        <f>'Día 27'!C16</f>
        <v>1846013</v>
      </c>
      <c r="G37" s="49">
        <f t="shared" si="0"/>
        <v>3117</v>
      </c>
      <c r="H37" s="50">
        <f t="shared" si="1"/>
        <v>36.076388888888893</v>
      </c>
      <c r="I37" s="1"/>
      <c r="J37" s="1"/>
      <c r="K37" s="61"/>
      <c r="L37" s="72">
        <f>L36*1000/5/24/60/60</f>
        <v>34.979166666666664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3117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44832</v>
      </c>
      <c r="E38" s="60">
        <v>0.33333333333333331</v>
      </c>
      <c r="F38" s="49">
        <f>'Día 28'!C16</f>
        <v>1849073</v>
      </c>
      <c r="G38" s="49">
        <f t="shared" si="0"/>
        <v>3060</v>
      </c>
      <c r="H38" s="50">
        <f t="shared" si="1"/>
        <v>35.416666666666664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3060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44833</v>
      </c>
      <c r="E39" s="60">
        <v>0.33333333333333331</v>
      </c>
      <c r="F39" s="49">
        <f>'Día 29'!C16</f>
        <v>1852110</v>
      </c>
      <c r="G39" s="49">
        <f t="shared" si="0"/>
        <v>3037</v>
      </c>
      <c r="H39" s="50">
        <f t="shared" si="1"/>
        <v>35.150462962962962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3037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44834</v>
      </c>
      <c r="E40" s="60">
        <v>0.33333333333333298</v>
      </c>
      <c r="F40" s="49">
        <f>'Día 30'!C16</f>
        <v>1855119</v>
      </c>
      <c r="G40" s="49">
        <f t="shared" si="0"/>
        <v>3009</v>
      </c>
      <c r="H40" s="50">
        <f t="shared" si="1"/>
        <v>34.826388888888893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3"/>
        <v>3009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 t="s">
        <v>27</v>
      </c>
      <c r="D41" s="48"/>
      <c r="E41" s="60"/>
      <c r="F41" s="47"/>
      <c r="G41" s="104">
        <f>(AVERAGE(G11:G40)-2592)/2592</f>
        <v>8.2793209876543178E-2</v>
      </c>
      <c r="H41" s="104">
        <f>(AVERAGE(H11:H40)-30)/30</f>
        <v>8.2793209876543247E-2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5" t="s">
        <v>22</v>
      </c>
      <c r="O42" s="76" t="s">
        <v>40</v>
      </c>
      <c r="P42" s="75">
        <f>SUM(P11:P40)</f>
        <v>77760</v>
      </c>
      <c r="Q42" s="93">
        <f>SUM(Q11:Q40)</f>
        <v>84198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7" t="s">
        <v>23</v>
      </c>
      <c r="E43" s="57"/>
      <c r="F43" s="57"/>
      <c r="G43" s="86">
        <f>(F40-F10)*1000/30/24/60/60</f>
        <v>32.483796296296298</v>
      </c>
      <c r="H43" s="58" t="s">
        <v>24</v>
      </c>
      <c r="I43" s="1"/>
      <c r="J43" s="1"/>
      <c r="K43" s="1"/>
      <c r="L43" s="1"/>
      <c r="M43" s="59"/>
      <c r="N43" s="116"/>
      <c r="O43" s="77" t="s">
        <v>25</v>
      </c>
      <c r="P43" s="92">
        <f>P42*1000/30/24/60/60</f>
        <v>30</v>
      </c>
      <c r="Q43" s="96">
        <f>Q42*1000/30/24/60/60</f>
        <v>32.483796296296298</v>
      </c>
      <c r="R43" s="59" t="s">
        <v>26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105">
        <f>F40-F10</f>
        <v>84198</v>
      </c>
      <c r="H44" s="106" t="s">
        <v>41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3" t="s">
        <v>27</v>
      </c>
      <c r="O45" s="74" t="s">
        <v>14</v>
      </c>
      <c r="P45" s="74"/>
      <c r="Q45" s="85">
        <f>Q42-P42</f>
        <v>6438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28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f>Q45/P42*100</f>
        <v>8.2793209876543212</v>
      </c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7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N42:N43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44813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8'!C26</f>
        <v>1794150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1795707</v>
      </c>
      <c r="D16" s="40">
        <f>+C16-C8</f>
        <v>1557</v>
      </c>
      <c r="E16" s="97">
        <f>+D16*1000/14/3600</f>
        <v>30.892857142857142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1796259</v>
      </c>
      <c r="D21" s="40">
        <f>+C21-C16</f>
        <v>552</v>
      </c>
      <c r="E21" s="97">
        <f>+D21*1000/5/3600</f>
        <v>30.666666666666668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1796822</v>
      </c>
      <c r="D26" s="40">
        <f>+C26-C21</f>
        <v>563</v>
      </c>
      <c r="E26" s="97">
        <f>+D26*1000/5/3600</f>
        <v>31.277777777777779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44814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9'!C26</f>
        <v>1796822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1798390</v>
      </c>
      <c r="D16" s="40">
        <f>+C16-C8</f>
        <v>1568</v>
      </c>
      <c r="E16" s="97">
        <f>+D16*1000/14/3600</f>
        <v>31.111111111111111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1798924</v>
      </c>
      <c r="D21" s="40">
        <f>+C21-C16</f>
        <v>534</v>
      </c>
      <c r="E21" s="97">
        <f>+D21*1000/5/3600</f>
        <v>29.666666666666668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1799479</v>
      </c>
      <c r="D26" s="40">
        <f>+C26-C21</f>
        <v>555</v>
      </c>
      <c r="E26" s="97">
        <f>+D26*1000/5/3600</f>
        <v>30.833333333333332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F14" sqref="F1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44815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10'!C26</f>
        <v>1799479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1800919</v>
      </c>
      <c r="D16" s="40">
        <f>+C16-C8</f>
        <v>1440</v>
      </c>
      <c r="E16" s="40">
        <f>+D16*1000/14/3600</f>
        <v>28.571428571428569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1801458</v>
      </c>
      <c r="D21" s="40">
        <f>+C21-C16</f>
        <v>539</v>
      </c>
      <c r="E21" s="97">
        <f>+D21*1000/5/3600</f>
        <v>29.944444444444443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1802057</v>
      </c>
      <c r="D26" s="40">
        <f>+C26-C21</f>
        <v>599</v>
      </c>
      <c r="E26" s="97">
        <f>+D26*1000/5/3600</f>
        <v>33.277777777777779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9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44816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11'!C26</f>
        <v>1802057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/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1803743</v>
      </c>
      <c r="D16" s="40">
        <f>+C16-C8</f>
        <v>1686</v>
      </c>
      <c r="E16" s="40">
        <f>+D16*1000/14/3600</f>
        <v>33.452380952380956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1804359</v>
      </c>
      <c r="D21" s="40">
        <f>+C21-C16</f>
        <v>616</v>
      </c>
      <c r="E21" s="40">
        <f>+D21*1000/5/3600</f>
        <v>34.222222222222221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1804958</v>
      </c>
      <c r="D26" s="40">
        <f>+C26-C21</f>
        <v>599</v>
      </c>
      <c r="E26" s="40">
        <f>+D26*1000/5/3600</f>
        <v>33.277777777777779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7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44817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12'!C26</f>
        <v>1804958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1806609</v>
      </c>
      <c r="D16" s="40">
        <f>+C16-C8</f>
        <v>1651</v>
      </c>
      <c r="E16" s="40">
        <f>+D16*1000/14/3600</f>
        <v>32.757936507936506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1807214</v>
      </c>
      <c r="D21" s="40">
        <f>+C21-C16</f>
        <v>605</v>
      </c>
      <c r="E21" s="40">
        <f>+D21*1000/5/3600</f>
        <v>33.611111111111114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1807788</v>
      </c>
      <c r="D26" s="40">
        <f>+C26-C21</f>
        <v>574</v>
      </c>
      <c r="E26" s="40">
        <f>+D26*1000/5/3600</f>
        <v>31.888888888888889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E28" sqref="E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44818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13'!C26</f>
        <v>1807788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1809463</v>
      </c>
      <c r="D16" s="40">
        <f>+C16-C8</f>
        <v>1675</v>
      </c>
      <c r="E16" s="40">
        <f>+D16*1000/14/3600</f>
        <v>33.234126984126988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1810048</v>
      </c>
      <c r="D21" s="40">
        <f>+C21-C16</f>
        <v>585</v>
      </c>
      <c r="E21" s="40">
        <f>+D21*1000/5/3600</f>
        <v>32.5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1810621</v>
      </c>
      <c r="D26" s="40">
        <f>+C26-C21</f>
        <v>573</v>
      </c>
      <c r="E26" s="40">
        <f>+D26*1000/5/3600</f>
        <v>31.833333333333332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7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44819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14'!C26</f>
        <v>1810621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1812222</v>
      </c>
      <c r="D16" s="40">
        <f>+C16-C8</f>
        <v>1601</v>
      </c>
      <c r="E16" s="40">
        <f>+D16*1000/14/3600</f>
        <v>31.765873015873016</v>
      </c>
      <c r="F16" s="41" t="s">
        <v>18</v>
      </c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1812785</v>
      </c>
      <c r="D21" s="40">
        <f>+C21-C16</f>
        <v>563</v>
      </c>
      <c r="E21" s="40">
        <f>+D21*1000/5/3600</f>
        <v>31.277777777777779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1813348</v>
      </c>
      <c r="D26" s="40">
        <f>+C26-C21</f>
        <v>563</v>
      </c>
      <c r="E26" s="40">
        <f>+D26*1000/5/3600</f>
        <v>31.277777777777779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44820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15'!C26</f>
        <v>1813348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1814923</v>
      </c>
      <c r="D16" s="40">
        <f>+C16-C8</f>
        <v>1575</v>
      </c>
      <c r="E16" s="40">
        <f>+D16*1000/14/3600</f>
        <v>31.25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1815489</v>
      </c>
      <c r="D21" s="40">
        <f>+C21-C16</f>
        <v>566</v>
      </c>
      <c r="E21" s="40">
        <f>+D21*1000/5/3600</f>
        <v>31.444444444444443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1816052</v>
      </c>
      <c r="D26" s="40">
        <f>+C26-C21</f>
        <v>563</v>
      </c>
      <c r="E26" s="40">
        <f>+D26*1000/5/3600</f>
        <v>31.277777777777779</v>
      </c>
      <c r="F26" s="41" t="s">
        <v>18</v>
      </c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44821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16'!C26</f>
        <v>1816052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1817627</v>
      </c>
      <c r="D16" s="40">
        <f>+C16-C8</f>
        <v>1575</v>
      </c>
      <c r="E16" s="40">
        <f>+D16*1000/14/3600</f>
        <v>31.25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1818181</v>
      </c>
      <c r="D21" s="40">
        <f>+C21-C16</f>
        <v>554</v>
      </c>
      <c r="E21" s="40">
        <f>+D21*1000/5/3600</f>
        <v>30.777777777777779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1818736</v>
      </c>
      <c r="D26" s="40">
        <f>+C26-C21</f>
        <v>555</v>
      </c>
      <c r="E26" s="40">
        <f>+D26*1000/5/3600</f>
        <v>30.833333333333332</v>
      </c>
      <c r="F26" s="45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44822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17'!C26</f>
        <v>1818736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1820293</v>
      </c>
      <c r="D16" s="40">
        <f>+C16-C8</f>
        <v>1557</v>
      </c>
      <c r="E16" s="40">
        <f>+D16*1000/14/3600</f>
        <v>30.892857142857142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1820838</v>
      </c>
      <c r="D21" s="40">
        <f>+C21-C16</f>
        <v>545</v>
      </c>
      <c r="E21" s="40">
        <f>+D21*1000/5/3600</f>
        <v>30.277777777777779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1821395</v>
      </c>
      <c r="D26" s="40">
        <f>+C26-C21</f>
        <v>557</v>
      </c>
      <c r="E26" s="40">
        <f>+D26*1000/5/3600</f>
        <v>30.944444444444443</v>
      </c>
      <c r="F26" s="41" t="s">
        <v>18</v>
      </c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44805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38">
        <v>1772101</v>
      </c>
      <c r="D8" s="28"/>
      <c r="E8" s="28"/>
      <c r="F8" s="8"/>
      <c r="G8" s="122"/>
      <c r="H8" s="123"/>
      <c r="I8" s="29"/>
      <c r="J8" s="29" t="s">
        <v>18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18</v>
      </c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8" t="s">
        <v>18</v>
      </c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1773731</v>
      </c>
      <c r="D16" s="40">
        <f>+C16-C8</f>
        <v>1630</v>
      </c>
      <c r="E16" s="97">
        <f>+D16*1000/14/3600</f>
        <v>32.341269841269842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18</v>
      </c>
      <c r="G17" s="128" t="s">
        <v>18</v>
      </c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18</v>
      </c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1774342</v>
      </c>
      <c r="D21" s="40">
        <f>+C21-C16</f>
        <v>611</v>
      </c>
      <c r="E21" s="97">
        <f>+D21*1000/5/3600</f>
        <v>33.944444444444443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8" t="s">
        <v>18</v>
      </c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1774908</v>
      </c>
      <c r="D26" s="40">
        <f>+C26-C21</f>
        <v>566</v>
      </c>
      <c r="E26" s="97">
        <f>+D26*1000/5/3600</f>
        <v>31.444444444444443</v>
      </c>
      <c r="F26" s="41" t="s">
        <v>18</v>
      </c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44823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18'!C26</f>
        <v>1821395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1823055</v>
      </c>
      <c r="D16" s="40">
        <f>+C16-C8</f>
        <v>1660</v>
      </c>
      <c r="E16" s="40">
        <f>+D16*1000/14/3600</f>
        <v>32.936507936507937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1823648</v>
      </c>
      <c r="D21" s="40">
        <f>+C21-C16</f>
        <v>593</v>
      </c>
      <c r="E21" s="40">
        <f>+D21*1000/5/3600</f>
        <v>32.944444444444443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1824256</v>
      </c>
      <c r="D26" s="40">
        <f>+C26-C21</f>
        <v>608</v>
      </c>
      <c r="E26" s="40">
        <f>+D26*1000/5/3600</f>
        <v>33.777777777777779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44824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19'!C26</f>
        <v>1824256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1826008</v>
      </c>
      <c r="D16" s="40">
        <f>+C16-C8</f>
        <v>1752</v>
      </c>
      <c r="E16" s="40">
        <f>+D16*1000/14/3600</f>
        <v>34.761904761904759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1826509</v>
      </c>
      <c r="D21" s="40">
        <f>+C21-C16</f>
        <v>501</v>
      </c>
      <c r="E21" s="40">
        <f>+D21*1000/5/3600</f>
        <v>27.833333333333332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1826969</v>
      </c>
      <c r="D26" s="40">
        <f>+C26-C21</f>
        <v>460</v>
      </c>
      <c r="E26" s="40">
        <f>+D26*1000/5/3600</f>
        <v>25.555555555555557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44825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20'!C26</f>
        <v>1826969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1828561</v>
      </c>
      <c r="D16" s="40">
        <f>+C16-C8</f>
        <v>1592</v>
      </c>
      <c r="E16" s="40">
        <f>+D16*1000/14/3600</f>
        <v>31.587301587301585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1829135</v>
      </c>
      <c r="D21" s="40">
        <f>+C21-C16</f>
        <v>574</v>
      </c>
      <c r="E21" s="40">
        <f>+D21*1000/5/3600</f>
        <v>31.888888888888889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1829700</v>
      </c>
      <c r="D26" s="40">
        <f>+C26-C21</f>
        <v>565</v>
      </c>
      <c r="E26" s="40">
        <f>+D26*1000/5/3600</f>
        <v>31.388888888888889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44826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21'!C26</f>
        <v>1829700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1831291</v>
      </c>
      <c r="D16" s="40">
        <f>+C16-C8</f>
        <v>1591</v>
      </c>
      <c r="E16" s="40">
        <f>+D16*1000/14/3600</f>
        <v>31.567460317460316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1831863</v>
      </c>
      <c r="D21" s="40">
        <f>+C21-C16</f>
        <v>572</v>
      </c>
      <c r="E21" s="40">
        <f>+D21*1000/5/3600</f>
        <v>31.777777777777779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1832450</v>
      </c>
      <c r="D26" s="40">
        <f>+C26-C21</f>
        <v>587</v>
      </c>
      <c r="E26" s="40">
        <f>+D26*1000/5/3600</f>
        <v>32.611111111111114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7" zoomScale="85" zoomScaleNormal="85" zoomScalePageLayoutView="70" workbookViewId="0">
      <selection activeCell="E33" sqref="E32:E3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44827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22'!C26</f>
        <v>1832450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1834166</v>
      </c>
      <c r="D16" s="40">
        <f>+C16-C8</f>
        <v>1716</v>
      </c>
      <c r="E16" s="40">
        <f>+D16*1000/14/3600</f>
        <v>34.047619047619044</v>
      </c>
      <c r="F16" s="45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1834775</v>
      </c>
      <c r="D21" s="40">
        <f>+C21-C16</f>
        <v>609</v>
      </c>
      <c r="E21" s="40">
        <f>+D21*1000/5/3600</f>
        <v>33.833333333333336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1835388</v>
      </c>
      <c r="D26" s="40">
        <f>+C26-C21</f>
        <v>613</v>
      </c>
      <c r="E26" s="40">
        <f>+D26*1000/5/3600</f>
        <v>34.055555555555557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44828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23'!C26</f>
        <v>1835388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1837100</v>
      </c>
      <c r="D16" s="40">
        <f>+C16-C8</f>
        <v>1712</v>
      </c>
      <c r="E16" s="40">
        <f>+D16*1000/14/3600</f>
        <v>33.968253968253968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1837709</v>
      </c>
      <c r="D21" s="40">
        <f>+C21-C16</f>
        <v>609</v>
      </c>
      <c r="E21" s="40">
        <f>+D21*1000/5/3600</f>
        <v>33.833333333333336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1838314</v>
      </c>
      <c r="D26" s="40">
        <f>+C26-C21</f>
        <v>605</v>
      </c>
      <c r="E26" s="40">
        <f>+D26*1000/5/3600</f>
        <v>33.611111111111114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5" zoomScaleNormal="85" zoomScalePageLayoutView="70" workbookViewId="0">
      <selection activeCell="E23" sqref="E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44829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24'!C26</f>
        <v>1838314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1840008</v>
      </c>
      <c r="D16" s="40">
        <f>+C16-C8</f>
        <v>1694</v>
      </c>
      <c r="E16" s="40">
        <f>+D16*1000/14/3600</f>
        <v>33.611111111111114</v>
      </c>
      <c r="F16" s="41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1840605</v>
      </c>
      <c r="D21" s="40">
        <f>+C21-C16</f>
        <v>597</v>
      </c>
      <c r="E21" s="40">
        <f>+D21*1000/5/3600</f>
        <v>33.166666666666664</v>
      </c>
      <c r="F21" s="41"/>
      <c r="G21" s="141" t="s">
        <v>18</v>
      </c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1841215</v>
      </c>
      <c r="D26" s="40">
        <f>+C26-C21</f>
        <v>610</v>
      </c>
      <c r="E26" s="40">
        <f>+D26*1000/5/3600</f>
        <v>33.888888888888886</v>
      </c>
      <c r="F26" s="41"/>
      <c r="G26" s="141" t="s">
        <v>18</v>
      </c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D16" sqref="D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'Día 25'!C26</f>
        <v>1841215</v>
      </c>
      <c r="D8" s="28" t="s">
        <v>18</v>
      </c>
      <c r="E8" s="28"/>
      <c r="F8" s="8"/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/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1842896</v>
      </c>
      <c r="D16" s="40">
        <f>+C16-C8</f>
        <v>1681</v>
      </c>
      <c r="E16" s="40">
        <f>+D16*1000/14/3600</f>
        <v>33.353174603174601</v>
      </c>
      <c r="F16" s="45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 t="s">
        <v>38</v>
      </c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1843468</v>
      </c>
      <c r="D21" s="40">
        <f>+C21-C16</f>
        <v>572</v>
      </c>
      <c r="E21" s="40">
        <f>+D21*1000/5/3600</f>
        <v>31.777777777777779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1844179</v>
      </c>
      <c r="D26" s="40">
        <f>+C26-C21</f>
        <v>711</v>
      </c>
      <c r="E26" s="40">
        <f>+D26*1000/5/3600</f>
        <v>39.5</v>
      </c>
      <c r="F26" s="45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4" zoomScale="85" zoomScaleNormal="85" zoomScalePageLayoutView="70" workbookViewId="0">
      <selection activeCell="D17" sqref="D1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44831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26'!C26</f>
        <v>1844179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1846013</v>
      </c>
      <c r="D16" s="40">
        <f>+C16-C8</f>
        <v>1834</v>
      </c>
      <c r="E16" s="40">
        <f>+D16*1000/14/3600</f>
        <v>36.388888888888886</v>
      </c>
      <c r="F16" s="45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f t="shared" si="1"/>
        <v>0</v>
      </c>
      <c r="F17" s="102"/>
      <c r="G17" s="147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2"/>
      <c r="G18" s="147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2"/>
      <c r="G19" s="147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1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1846669</v>
      </c>
      <c r="D21" s="40">
        <f>+C21-C16</f>
        <v>656</v>
      </c>
      <c r="E21" s="40">
        <f>+D21*1000/5/3600</f>
        <v>36.444444444444443</v>
      </c>
      <c r="F21" s="45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1847293</v>
      </c>
      <c r="D26" s="40">
        <f>+C26-C21</f>
        <v>624</v>
      </c>
      <c r="E26" s="40">
        <f>+D26*1000/5/3600</f>
        <v>34.666666666666664</v>
      </c>
      <c r="F26" s="45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44801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27'!C26</f>
        <v>1847293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1849073</v>
      </c>
      <c r="D16" s="40">
        <f>+C16-C8</f>
        <v>1780</v>
      </c>
      <c r="E16" s="40">
        <f>+D16*1000/14/3600</f>
        <v>35.317460317460316</v>
      </c>
      <c r="F16" s="45"/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1849713</v>
      </c>
      <c r="D21" s="40">
        <f>+C21-C16</f>
        <v>640</v>
      </c>
      <c r="E21" s="40">
        <f>+D21*1000/5/3600</f>
        <v>35.555555555555557</v>
      </c>
      <c r="F21" s="45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1850324</v>
      </c>
      <c r="D26" s="40">
        <f>+C26-C21</f>
        <v>611</v>
      </c>
      <c r="E26" s="40">
        <f>+D26*1000/5/3600</f>
        <v>33.944444444444443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44806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1'!C26</f>
        <v>1774908</v>
      </c>
      <c r="D8" s="28" t="s">
        <v>18</v>
      </c>
      <c r="E8" s="28"/>
      <c r="F8" s="8"/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 t="s">
        <v>18</v>
      </c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18</v>
      </c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1776555</v>
      </c>
      <c r="D16" s="40">
        <f>+C16-C8</f>
        <v>1647</v>
      </c>
      <c r="E16" s="97">
        <f>+D16*1000/14/3600</f>
        <v>32.678571428571431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3"/>
      <c r="H20" s="14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1777148</v>
      </c>
      <c r="D21" s="40">
        <f>+C21-C16</f>
        <v>593</v>
      </c>
      <c r="E21" s="98">
        <f>+D21*1000/5/3600</f>
        <v>32.944444444444443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1777714</v>
      </c>
      <c r="D26" s="40">
        <f>+C26-C21</f>
        <v>566</v>
      </c>
      <c r="E26" s="97">
        <f>+D26*1000/5/3600</f>
        <v>31.444444444444443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44802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95">
        <f>+'Día 28'!C26</f>
        <v>1850324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1852110</v>
      </c>
      <c r="D16" s="40">
        <f>+C16-C8</f>
        <v>1786</v>
      </c>
      <c r="E16" s="40">
        <f>+D16*1000/14/3600</f>
        <v>35.436507936507937</v>
      </c>
      <c r="F16" s="45" t="s">
        <v>18</v>
      </c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1852745</v>
      </c>
      <c r="D21" s="40">
        <f>+C21-C16</f>
        <v>635</v>
      </c>
      <c r="E21" s="40">
        <f>+D21*1000/5/3600</f>
        <v>35.277777777777779</v>
      </c>
      <c r="F21" s="45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1853396</v>
      </c>
      <c r="D26" s="40">
        <f>+C26-C21</f>
        <v>651</v>
      </c>
      <c r="E26" s="40">
        <f>+D26*1000/5/3600</f>
        <v>36.166666666666664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44834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95">
        <f>+'Día 29'!C26</f>
        <v>1853396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1855119</v>
      </c>
      <c r="D16" s="40">
        <f>+C16-C8</f>
        <v>1723</v>
      </c>
      <c r="E16" s="40">
        <f>+D16*1000/14/3600</f>
        <v>34.186507936507937</v>
      </c>
      <c r="F16" s="45" t="s">
        <v>18</v>
      </c>
      <c r="G16" s="141" t="s">
        <v>18</v>
      </c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1855748</v>
      </c>
      <c r="D21" s="40">
        <f>+C21-C16</f>
        <v>629</v>
      </c>
      <c r="E21" s="40">
        <f>+D21*1000/5/3600</f>
        <v>34.944444444444443</v>
      </c>
      <c r="F21" s="45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9">
        <v>1856342</v>
      </c>
      <c r="D26" s="40">
        <f>+C26-C21</f>
        <v>594</v>
      </c>
      <c r="E26" s="40">
        <f>+D26*1000/5/3600</f>
        <v>33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44807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2'!C26</f>
        <v>1777714</v>
      </c>
      <c r="D8" s="28" t="s">
        <v>18</v>
      </c>
      <c r="E8" s="28"/>
      <c r="F8" s="8"/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1779373</v>
      </c>
      <c r="D16" s="40">
        <f>+C16-C8</f>
        <v>1659</v>
      </c>
      <c r="E16" s="97">
        <f>+D16*1000/14/3600</f>
        <v>32.916666666666664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1779959</v>
      </c>
      <c r="D21" s="40">
        <f>+C21-C16</f>
        <v>586</v>
      </c>
      <c r="E21" s="97">
        <f>+D21*1000/5/3600</f>
        <v>32.555555555555557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1780534</v>
      </c>
      <c r="D26" s="40">
        <f>+C26-C21</f>
        <v>575</v>
      </c>
      <c r="E26" s="97">
        <f>+D26*1000/5/3600</f>
        <v>31.944444444444443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0" zoomScale="85" zoomScaleNormal="85" zoomScalePageLayoutView="70" workbookViewId="0">
      <selection activeCell="E21" sqref="E2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44808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3'!C26</f>
        <v>1780534</v>
      </c>
      <c r="D8" s="28" t="s">
        <v>18</v>
      </c>
      <c r="E8" s="28"/>
      <c r="F8" s="8"/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1782143</v>
      </c>
      <c r="D16" s="40">
        <f>+C16-C8</f>
        <v>1609</v>
      </c>
      <c r="E16" s="97">
        <f>+D16*1000/14/3600</f>
        <v>31.924603174603178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18</v>
      </c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1782715</v>
      </c>
      <c r="D21" s="40">
        <f>+C21-C16</f>
        <v>572</v>
      </c>
      <c r="E21" s="97">
        <f>+D21*1000/5/3600</f>
        <v>31.777777777777779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1783291</v>
      </c>
      <c r="D26" s="40">
        <f>+C26-C21</f>
        <v>576</v>
      </c>
      <c r="E26" s="97">
        <f>+D26*1000/5/3600</f>
        <v>32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7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44809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4'!C26</f>
        <v>1783291</v>
      </c>
      <c r="D8" s="28" t="s">
        <v>18</v>
      </c>
      <c r="E8" s="28"/>
      <c r="F8" s="8"/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1784919</v>
      </c>
      <c r="D16" s="40">
        <f>+C16-C8</f>
        <v>1628</v>
      </c>
      <c r="E16" s="97">
        <f>+D16*1000/14/3600</f>
        <v>32.301587301587304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1785508</v>
      </c>
      <c r="D21" s="40">
        <f>+C21-C16</f>
        <v>589</v>
      </c>
      <c r="E21" s="97">
        <f>+D21*1000/5/3600</f>
        <v>32.722222222222221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1786080</v>
      </c>
      <c r="D26" s="40">
        <f>+C26-C21</f>
        <v>572</v>
      </c>
      <c r="E26" s="97">
        <f>+D26*1000/5/3600</f>
        <v>31.777777777777779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44810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5'!C26</f>
        <v>1786080</v>
      </c>
      <c r="D8" s="28" t="s">
        <v>18</v>
      </c>
      <c r="E8" s="28"/>
      <c r="F8" s="8"/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1787668</v>
      </c>
      <c r="D16" s="40">
        <f>+C16-C8</f>
        <v>1588</v>
      </c>
      <c r="E16" s="97">
        <f>+D16*1000/14/3600</f>
        <v>31.50793650793651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1787668</v>
      </c>
      <c r="D21" s="40">
        <f>+C21-C16</f>
        <v>0</v>
      </c>
      <c r="E21" s="97">
        <f>+D21*1000/5/3600</f>
        <v>0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1788787</v>
      </c>
      <c r="D26" s="40">
        <f>+C26-C21</f>
        <v>1119</v>
      </c>
      <c r="E26" s="97">
        <f>+D26*1000/9/3600</f>
        <v>34.537037037037038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44811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6'!C26</f>
        <v>1788787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1790355</v>
      </c>
      <c r="D16" s="40">
        <f>+C16-C8</f>
        <v>1568</v>
      </c>
      <c r="E16" s="97">
        <f>+D16*1000/14/3600</f>
        <v>31.111111111111111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1790923</v>
      </c>
      <c r="D21" s="40">
        <f>+C21-C16</f>
        <v>568</v>
      </c>
      <c r="E21" s="97">
        <f>+D21*1000/5/3600</f>
        <v>31.555555555555557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1791489</v>
      </c>
      <c r="D26" s="40">
        <f>+C26-C21</f>
        <v>566</v>
      </c>
      <c r="E26" s="97">
        <f>+D26*1000/5/3600</f>
        <v>31.444444444444443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8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18</v>
      </c>
    </row>
    <row r="2" spans="2:18" ht="18.75" customHeight="1" x14ac:dyDescent="0.35">
      <c r="B2" s="124"/>
      <c r="C2" s="125"/>
      <c r="D2" s="132" t="s">
        <v>29</v>
      </c>
      <c r="E2" s="133"/>
      <c r="F2" s="133"/>
      <c r="G2" s="133"/>
      <c r="H2" s="134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6"/>
      <c r="C3" s="127"/>
      <c r="D3" s="135"/>
      <c r="E3" s="136"/>
      <c r="F3" s="136"/>
      <c r="G3" s="136"/>
      <c r="H3" s="137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8" t="s">
        <v>30</v>
      </c>
      <c r="E5" s="139"/>
      <c r="F5" s="139"/>
      <c r="G5" s="139"/>
      <c r="H5" s="140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44812</v>
      </c>
      <c r="C7" s="22" t="s">
        <v>31</v>
      </c>
      <c r="D7" s="23" t="s">
        <v>32</v>
      </c>
      <c r="E7" s="24" t="s">
        <v>15</v>
      </c>
      <c r="F7" s="25" t="s">
        <v>33</v>
      </c>
      <c r="G7" s="120" t="s">
        <v>34</v>
      </c>
      <c r="H7" s="12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35</v>
      </c>
      <c r="C8" s="43">
        <f>+'Día 7'!C26</f>
        <v>1791489</v>
      </c>
      <c r="D8" s="28" t="s">
        <v>18</v>
      </c>
      <c r="E8" s="28"/>
      <c r="F8" s="8" t="s">
        <v>18</v>
      </c>
      <c r="G8" s="122"/>
      <c r="H8" s="12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18</v>
      </c>
      <c r="E9" s="31" t="s">
        <v>18</v>
      </c>
      <c r="F9" s="9" t="s">
        <v>18</v>
      </c>
      <c r="G9" s="128"/>
      <c r="H9" s="129"/>
      <c r="I9" s="4"/>
      <c r="J9" s="29"/>
      <c r="K9" s="4"/>
      <c r="L9" s="4"/>
      <c r="M9" s="4"/>
      <c r="N9" s="4"/>
      <c r="O9" s="32"/>
      <c r="P9" s="3" t="s">
        <v>18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8"/>
      <c r="H10" s="129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8"/>
      <c r="H11" s="129"/>
      <c r="I11" s="4"/>
      <c r="J11" s="29"/>
      <c r="K11" s="4"/>
      <c r="L11" s="4"/>
      <c r="M11" s="4"/>
      <c r="N11" s="4"/>
      <c r="O11" s="33"/>
      <c r="R11" t="s">
        <v>18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8"/>
      <c r="H12" s="129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18</v>
      </c>
      <c r="G13" s="128"/>
      <c r="H13" s="129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18</v>
      </c>
      <c r="G14" s="128"/>
      <c r="H14" s="129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8"/>
      <c r="H15" s="129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1793027</v>
      </c>
      <c r="D16" s="40">
        <f>+C16-C8</f>
        <v>1538</v>
      </c>
      <c r="E16" s="97">
        <f>+D16*1000/14/3600</f>
        <v>30.515873015873016</v>
      </c>
      <c r="F16" s="41"/>
      <c r="G16" s="141"/>
      <c r="H16" s="142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8"/>
      <c r="H17" s="129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8"/>
      <c r="H18" s="129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8"/>
      <c r="H19" s="129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8"/>
      <c r="H20" s="12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1793597</v>
      </c>
      <c r="D21" s="40">
        <f>+C21-C16</f>
        <v>570</v>
      </c>
      <c r="E21" s="97">
        <f>+D21*1000/5/3600</f>
        <v>31.666666666666668</v>
      </c>
      <c r="F21" s="41"/>
      <c r="G21" s="141"/>
      <c r="H21" s="14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8"/>
      <c r="H23" s="129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8"/>
      <c r="H24" s="129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8"/>
      <c r="H25" s="129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1794150</v>
      </c>
      <c r="D26" s="40">
        <f>+C26-C21</f>
        <v>553</v>
      </c>
      <c r="E26" s="97">
        <f>+D26*1000/5/3600</f>
        <v>30.722222222222221</v>
      </c>
      <c r="F26" s="41"/>
      <c r="G26" s="141"/>
      <c r="H26" s="142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8"/>
      <c r="H27" s="129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8"/>
      <c r="H28" s="129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8"/>
      <c r="H29" s="129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8"/>
      <c r="H30" s="129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8"/>
      <c r="H31" s="129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0"/>
      <c r="H32" s="131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A684C70A-8959-401F-9EEF-7511FD6A9328}"/>
</file>

<file path=customXml/itemProps2.xml><?xml version="1.0" encoding="utf-8"?>
<ds:datastoreItem xmlns:ds="http://schemas.openxmlformats.org/officeDocument/2006/customXml" ds:itemID="{F8375287-05EB-4368-B724-B22C046BFFD6}"/>
</file>

<file path=customXml/itemProps3.xml><?xml version="1.0" encoding="utf-8"?>
<ds:datastoreItem xmlns:ds="http://schemas.openxmlformats.org/officeDocument/2006/customXml" ds:itemID="{102A3BE1-68BC-492B-9B21-B1F0CD956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2022-12-13T22:51:20Z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