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20 Ene 2023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40" l="1"/>
  <c r="G42" i="40"/>
  <c r="L36" i="40" l="1"/>
  <c r="L37" i="40" s="1"/>
  <c r="L30" i="40"/>
  <c r="L24" i="40"/>
  <c r="L18" i="40"/>
  <c r="L12" i="40"/>
  <c r="L13" i="40" s="1"/>
  <c r="Q43" i="40"/>
  <c r="P43" i="40"/>
  <c r="P41" i="40"/>
  <c r="Q41" i="40"/>
  <c r="G11" i="40"/>
  <c r="G12" i="40"/>
  <c r="H12" i="40"/>
  <c r="G13" i="40"/>
  <c r="H13" i="40"/>
  <c r="G14" i="40"/>
  <c r="H14" i="40"/>
  <c r="G15" i="40"/>
  <c r="H15" i="40"/>
  <c r="G16" i="40"/>
  <c r="H16" i="40"/>
  <c r="G17" i="40"/>
  <c r="H17" i="40"/>
  <c r="G18" i="40"/>
  <c r="H18" i="40"/>
  <c r="G19" i="40"/>
  <c r="H19" i="40"/>
  <c r="G20" i="40"/>
  <c r="H20" i="40"/>
  <c r="G21" i="40"/>
  <c r="H21" i="40"/>
  <c r="G22" i="40"/>
  <c r="H22" i="40"/>
  <c r="G23" i="40"/>
  <c r="H23" i="40"/>
  <c r="G24" i="40"/>
  <c r="H24" i="40"/>
  <c r="G25" i="40"/>
  <c r="H25" i="40"/>
  <c r="G26" i="40"/>
  <c r="H26" i="40"/>
  <c r="G27" i="40"/>
  <c r="H27" i="40"/>
  <c r="G28" i="40"/>
  <c r="H28" i="40"/>
  <c r="G29" i="40"/>
  <c r="H29" i="40"/>
  <c r="G30" i="40"/>
  <c r="H30" i="40"/>
  <c r="G31" i="40"/>
  <c r="H31" i="40"/>
  <c r="G32" i="40"/>
  <c r="H32" i="40"/>
  <c r="G33" i="40"/>
  <c r="H33" i="40"/>
  <c r="G34" i="40"/>
  <c r="H34" i="40"/>
  <c r="G35" i="40"/>
  <c r="H35" i="40"/>
  <c r="G36" i="40"/>
  <c r="H36" i="40"/>
  <c r="G37" i="40"/>
  <c r="H37" i="40"/>
  <c r="G38" i="40"/>
  <c r="H38" i="40"/>
  <c r="G39" i="40"/>
  <c r="H39" i="40"/>
  <c r="G40" i="40"/>
  <c r="H40" i="40" s="1"/>
  <c r="G41" i="40"/>
  <c r="H41" i="40"/>
  <c r="H11" i="40"/>
  <c r="G44" i="40"/>
  <c r="F41" i="40" l="1"/>
  <c r="G45" i="40" s="1"/>
  <c r="C8" i="45" l="1"/>
  <c r="D16" i="45" s="1"/>
  <c r="E16" i="45" s="1"/>
  <c r="D26" i="45"/>
  <c r="E21" i="45"/>
  <c r="C8" i="42"/>
  <c r="D21" i="45"/>
  <c r="F40" i="40" l="1"/>
  <c r="E32" i="45"/>
  <c r="D32" i="45"/>
  <c r="D31" i="45"/>
  <c r="E31" i="45" s="1"/>
  <c r="E30" i="45"/>
  <c r="D30" i="45"/>
  <c r="D29" i="45"/>
  <c r="E29" i="45" s="1"/>
  <c r="E28" i="45"/>
  <c r="D28" i="45"/>
  <c r="E26" i="45"/>
  <c r="E25" i="45"/>
  <c r="D25" i="45"/>
  <c r="D24" i="45"/>
  <c r="E24" i="45" s="1"/>
  <c r="E23" i="45"/>
  <c r="D23" i="45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E17" i="33" l="1"/>
  <c r="F37" i="40" l="1"/>
  <c r="F38" i="40"/>
  <c r="F39" i="40"/>
  <c r="Q40" i="40" s="1"/>
  <c r="Q38" i="40" l="1"/>
  <c r="Q39" i="40"/>
  <c r="C8" i="41"/>
  <c r="C8" i="34"/>
  <c r="C8" i="33"/>
  <c r="D16" i="33" s="1"/>
  <c r="P40" i="40" l="1"/>
  <c r="P37" i="40" l="1"/>
  <c r="P38" i="40"/>
  <c r="P39" i="40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Q11" i="40" s="1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1" i="40"/>
  <c r="P17" i="40"/>
  <c r="P26" i="40"/>
  <c r="P23" i="40"/>
  <c r="P21" i="40"/>
  <c r="Q37" i="40" l="1"/>
  <c r="P44" i="40"/>
  <c r="Q30" i="40"/>
  <c r="Q21" i="40"/>
  <c r="Q23" i="40"/>
  <c r="Q20" i="40"/>
  <c r="Q15" i="40"/>
  <c r="Q35" i="40"/>
  <c r="Q34" i="40"/>
  <c r="Q27" i="40"/>
  <c r="Q25" i="40"/>
  <c r="Q22" i="40"/>
  <c r="Q19" i="40"/>
  <c r="Q18" i="40"/>
  <c r="Q17" i="40"/>
  <c r="Q16" i="40"/>
  <c r="Q14" i="40"/>
  <c r="Q13" i="40"/>
  <c r="Q12" i="40"/>
  <c r="Q36" i="40"/>
  <c r="Q33" i="40"/>
  <c r="Q31" i="40"/>
  <c r="Q28" i="40"/>
  <c r="Q26" i="40"/>
  <c r="Q24" i="40"/>
  <c r="Q32" i="40" l="1"/>
  <c r="Q29" i="40"/>
  <c r="L31" i="40"/>
  <c r="L25" i="40"/>
  <c r="L19" i="40"/>
  <c r="Q44" i="40" l="1"/>
  <c r="Q46" i="40" l="1"/>
</calcChain>
</file>

<file path=xl/sharedStrings.xml><?xml version="1.0" encoding="utf-8"?>
<sst xmlns="http://schemas.openxmlformats.org/spreadsheetml/2006/main" count="747" uniqueCount="65">
  <si>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</si>
  <si>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</si>
  <si>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</si>
  <si>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</si>
  <si>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</si>
  <si>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</si>
  <si>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</si>
  <si>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</si>
  <si>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</si>
  <si>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</si>
  <si>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</si>
  <si>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</si>
  <si>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</si>
  <si>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</si>
  <si>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</si>
  <si>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</si>
  <si>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</si>
  <si>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</si>
  <si>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</si>
  <si>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</si>
  <si>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</si>
  <si>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</si>
  <si>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</si>
  <si>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</si>
  <si>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</si>
  <si>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</si>
  <si>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</si>
  <si>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</si>
  <si>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</si>
  <si>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</si>
  <si>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</si>
  <si>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</si>
  <si>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Aporte  1 al 4 de Enero</t>
  </si>
  <si>
    <t>Aporte  5 al 11 de Enero</t>
  </si>
  <si>
    <t>Aporte 12 al 18 de Enero</t>
  </si>
  <si>
    <t>Aporte  19 al 25 de Enero</t>
  </si>
  <si>
    <t>Aporte 26 al 31 de Enero</t>
  </si>
  <si>
    <t>10 de enero 2023</t>
  </si>
  <si>
    <t>9 de enero 2023</t>
  </si>
  <si>
    <t>11 de enero 2023</t>
  </si>
  <si>
    <t>12 de enero 2023</t>
  </si>
  <si>
    <t>13 de enero 2023</t>
  </si>
  <si>
    <t>14 de enero 2023</t>
  </si>
  <si>
    <t>15 de enero 2023</t>
  </si>
  <si>
    <t>16  de enero 2023</t>
  </si>
  <si>
    <t>17 de enero 2023</t>
  </si>
  <si>
    <t>18 de enero 2023</t>
  </si>
  <si>
    <t>19 de enero 2023</t>
  </si>
  <si>
    <t>20 de enero 2023</t>
  </si>
  <si>
    <t>21 de enero 2023</t>
  </si>
  <si>
    <t>22 de enero 2023</t>
  </si>
  <si>
    <t>23 de enro 2023</t>
  </si>
  <si>
    <t>24 de enro 2023</t>
  </si>
  <si>
    <t>25 de enero 2023</t>
  </si>
  <si>
    <t>26 de enero 2023</t>
  </si>
  <si>
    <t>27 de enero 2023</t>
  </si>
  <si>
    <t>28 de enero 2023</t>
  </si>
  <si>
    <t>29 de enero 203</t>
  </si>
  <si>
    <t>30 de enero 2023</t>
  </si>
  <si>
    <t>31 de enero 2023</t>
  </si>
  <si>
    <t>LIMPIEZA DE FILTRO DE LAS 11:30 A LAS 12:30</t>
  </si>
  <si>
    <t>m3/d</t>
  </si>
  <si>
    <t>m3/mes</t>
  </si>
  <si>
    <t>DIFERENCIA</t>
  </si>
  <si>
    <t>m3/mes 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</si>
</sst>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7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1" fillId="7" borderId="61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1" xfId="0" applyBorder="1"/>
    <xf numFmtId="0" fontId="1" fillId="7" borderId="61" xfId="0" applyFont="1" applyFill="1" applyBorder="1" applyAlignment="1" applyProtection="1">
      <alignment horizontal="center" vertical="center"/>
      <protection locked="0"/>
    </xf>
    <xf numFmtId="0" fontId="1" fillId="6" borderId="62" xfId="0" applyFont="1" applyFill="1" applyBorder="1" applyAlignment="1">
      <alignment horizontal="center" vertical="center"/>
    </xf>
    <xf numFmtId="0" fontId="1" fillId="6" borderId="61" xfId="0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" fillId="6" borderId="62" xfId="0" applyFont="1" applyFill="1" applyBorder="1" applyAlignment="1" applyProtection="1">
      <alignment horizontal="center" vertical="center"/>
      <protection locked="0"/>
    </xf>
    <xf numFmtId="3" fontId="1" fillId="6" borderId="11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1" fillId="6" borderId="62" xfId="0" applyNumberFormat="1" applyFont="1" applyFill="1" applyBorder="1" applyAlignment="1" applyProtection="1">
      <alignment horizontal="center" vertical="center"/>
      <protection locked="0"/>
    </xf>
    <xf numFmtId="3" fontId="1" fillId="5" borderId="35" xfId="0" applyNumberFormat="1" applyFont="1" applyFill="1" applyBorder="1"/>
    <xf numFmtId="0" fontId="1" fillId="5" borderId="36" xfId="0" applyFont="1" applyFill="1" applyBorder="1"/>
    <xf numFmtId="3" fontId="9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15" fontId="9" fillId="5" borderId="0" xfId="0" applyNumberFormat="1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166" fontId="9" fillId="5" borderId="60" xfId="0" applyNumberFormat="1" applyFont="1" applyFill="1" applyBorder="1" applyAlignment="1">
      <alignment horizont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4" zoomScale="90" zoomScaleNormal="90" workbookViewId="0">
      <selection activeCell="L6" sqref="L6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9" t="s">
        <v>0</v>
      </c>
      <c r="D4" s="1"/>
      <c r="E4" s="1"/>
      <c r="F4" s="1"/>
      <c r="G4" s="1"/>
      <c r="H4" s="1"/>
      <c r="I4" s="1"/>
      <c r="J4" s="1"/>
      <c r="K4" s="1"/>
      <c r="L4" s="59"/>
      <c r="M4" s="1"/>
      <c r="N4" s="1"/>
      <c r="O4" s="59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9" t="s">
        <v>2</v>
      </c>
      <c r="D5" s="59"/>
      <c r="E5" s="59"/>
      <c r="F5" s="59"/>
      <c r="G5" s="59"/>
      <c r="H5" s="59"/>
      <c r="I5" s="1"/>
      <c r="J5" s="1"/>
      <c r="K5" s="1"/>
      <c r="L5" s="59"/>
      <c r="M5" s="1"/>
      <c r="N5" s="1"/>
      <c r="O5" s="59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21" t="s">
        <v>4</v>
      </c>
      <c r="D8" s="121" t="s">
        <v>5</v>
      </c>
      <c r="E8" s="46" t="s">
        <v>6</v>
      </c>
      <c r="F8" s="121" t="s">
        <v>7</v>
      </c>
      <c r="G8" s="125" t="s">
        <v>8</v>
      </c>
      <c r="H8" s="126"/>
      <c r="I8" s="1"/>
      <c r="J8" s="1"/>
      <c r="K8" s="59" t="s">
        <v>9</v>
      </c>
      <c r="L8" s="63"/>
      <c r="M8" s="63"/>
      <c r="N8" s="63"/>
      <c r="O8" s="123" t="s">
        <v>10</v>
      </c>
      <c r="P8" s="121" t="s">
        <v>11</v>
      </c>
      <c r="Q8" s="123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22"/>
      <c r="D9" s="122"/>
      <c r="E9" s="83" t="s">
        <v>13</v>
      </c>
      <c r="F9" s="122"/>
      <c r="G9" s="127"/>
      <c r="H9" s="128"/>
      <c r="I9" s="1"/>
      <c r="J9" s="1"/>
      <c r="K9" s="1"/>
      <c r="L9" s="63"/>
      <c r="M9" s="63"/>
      <c r="N9" s="63"/>
      <c r="O9" s="124"/>
      <c r="P9" s="122"/>
      <c r="Q9" s="124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0">
        <v>44926</v>
      </c>
      <c r="E10" s="81">
        <v>0.33333333333333331</v>
      </c>
      <c r="F10" s="82">
        <v>2107955</v>
      </c>
      <c r="G10" s="68" t="s">
        <v>61</v>
      </c>
      <c r="H10" s="68" t="s">
        <v>15</v>
      </c>
      <c r="I10" s="1"/>
      <c r="J10" s="1"/>
      <c r="K10" s="1"/>
      <c r="L10" s="63"/>
      <c r="M10" s="63"/>
      <c r="N10" s="63"/>
      <c r="O10" s="78" t="s">
        <v>15</v>
      </c>
      <c r="P10" s="46" t="s">
        <v>14</v>
      </c>
      <c r="Q10" s="78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44927</v>
      </c>
      <c r="E11" s="60">
        <v>0.33333333333333331</v>
      </c>
      <c r="F11" s="49">
        <f>'Día 1'!C16</f>
        <v>2110817</v>
      </c>
      <c r="G11" s="49">
        <f>F11-F10</f>
        <v>2862</v>
      </c>
      <c r="H11" s="50">
        <f>G11*1000/24/60/60</f>
        <v>33.125</v>
      </c>
      <c r="I11" s="1"/>
      <c r="J11" s="1"/>
      <c r="K11" s="118" t="s">
        <v>32</v>
      </c>
      <c r="L11" s="119"/>
      <c r="M11" s="120"/>
      <c r="O11" s="49">
        <v>30</v>
      </c>
      <c r="P11" s="49">
        <f>O11*60*60*24/1000</f>
        <v>2592</v>
      </c>
      <c r="Q11" s="49">
        <f t="shared" ref="Q11:Q40" si="0">G11</f>
        <v>2862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44928</v>
      </c>
      <c r="E12" s="60">
        <v>0.33333333333333331</v>
      </c>
      <c r="F12" s="49">
        <f>'Día 2'!C16</f>
        <v>2113722</v>
      </c>
      <c r="G12" s="49">
        <f t="shared" ref="G12:G41" si="1">F12-F11</f>
        <v>2905</v>
      </c>
      <c r="H12" s="50">
        <f t="shared" ref="H12:H41" si="2">G12*1000/24/60/60</f>
        <v>33.622685185185183</v>
      </c>
      <c r="I12" s="1"/>
      <c r="K12" s="61"/>
      <c r="L12" s="67">
        <f>SUM(G11:G14)</f>
        <v>11474</v>
      </c>
      <c r="M12" s="69" t="s">
        <v>14</v>
      </c>
      <c r="N12" s="66"/>
      <c r="O12" s="49">
        <v>30</v>
      </c>
      <c r="P12" s="49">
        <f t="shared" ref="P12:P39" si="3">O12*60*60*24/1000</f>
        <v>2592</v>
      </c>
      <c r="Q12" s="49">
        <f t="shared" si="0"/>
        <v>2905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44929</v>
      </c>
      <c r="E13" s="60">
        <v>0.33333333333333331</v>
      </c>
      <c r="F13" s="49">
        <f>'Día 3'!C16</f>
        <v>2116600</v>
      </c>
      <c r="G13" s="49">
        <f t="shared" si="1"/>
        <v>2878</v>
      </c>
      <c r="H13" s="50">
        <f t="shared" si="2"/>
        <v>33.310185185185183</v>
      </c>
      <c r="I13" s="1"/>
      <c r="J13" s="1"/>
      <c r="K13" s="61"/>
      <c r="L13" s="72">
        <f>L12*1000/4/24/60/60</f>
        <v>33.200231481481481</v>
      </c>
      <c r="M13" s="72" t="s">
        <v>15</v>
      </c>
      <c r="N13" s="66"/>
      <c r="O13" s="49">
        <v>30</v>
      </c>
      <c r="P13" s="49">
        <f t="shared" si="3"/>
        <v>2592</v>
      </c>
      <c r="Q13" s="49">
        <f t="shared" si="0"/>
        <v>2878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44930</v>
      </c>
      <c r="E14" s="60">
        <v>0.33333333333333331</v>
      </c>
      <c r="F14" s="49">
        <f>'Día 4'!C16</f>
        <v>2119429</v>
      </c>
      <c r="G14" s="49">
        <f t="shared" si="1"/>
        <v>2829</v>
      </c>
      <c r="H14" s="50">
        <f t="shared" si="2"/>
        <v>32.743055555555557</v>
      </c>
      <c r="I14" s="1"/>
      <c r="J14" s="1"/>
      <c r="K14" s="62"/>
      <c r="L14" s="70"/>
      <c r="M14" s="71"/>
      <c r="N14" s="66"/>
      <c r="O14" s="49">
        <v>30</v>
      </c>
      <c r="P14" s="49">
        <f t="shared" si="3"/>
        <v>2592</v>
      </c>
      <c r="Q14" s="49">
        <f t="shared" si="0"/>
        <v>2829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44931</v>
      </c>
      <c r="E15" s="60">
        <v>0.33333333333333331</v>
      </c>
      <c r="F15" s="49">
        <f>'Día 5'!C16</f>
        <v>2122252</v>
      </c>
      <c r="G15" s="49">
        <f t="shared" si="1"/>
        <v>2823</v>
      </c>
      <c r="H15" s="50">
        <f t="shared" si="2"/>
        <v>32.673611111111114</v>
      </c>
      <c r="I15" s="1"/>
      <c r="J15" s="1"/>
      <c r="K15" s="1"/>
      <c r="L15" s="67"/>
      <c r="M15" s="65"/>
      <c r="N15" s="66"/>
      <c r="O15" s="49">
        <v>30</v>
      </c>
      <c r="P15" s="49">
        <f t="shared" si="3"/>
        <v>2592</v>
      </c>
      <c r="Q15" s="49">
        <f t="shared" si="0"/>
        <v>2823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44932</v>
      </c>
      <c r="E16" s="60">
        <v>0.33333333333333331</v>
      </c>
      <c r="F16" s="49">
        <f>'DÍa 6'!C16</f>
        <v>2125087</v>
      </c>
      <c r="G16" s="49">
        <f t="shared" si="1"/>
        <v>2835</v>
      </c>
      <c r="H16" s="50">
        <f t="shared" si="2"/>
        <v>32.8125</v>
      </c>
      <c r="I16" s="1"/>
      <c r="J16" s="1"/>
      <c r="K16" s="1"/>
      <c r="L16" s="67"/>
      <c r="M16" s="65"/>
      <c r="N16" s="66"/>
      <c r="O16" s="49">
        <v>30</v>
      </c>
      <c r="P16" s="49">
        <f t="shared" si="3"/>
        <v>2592</v>
      </c>
      <c r="Q16" s="49">
        <f t="shared" si="0"/>
        <v>2835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44933</v>
      </c>
      <c r="E17" s="60">
        <v>0.33333333333333331</v>
      </c>
      <c r="F17" s="49">
        <f>'Día 7'!C16</f>
        <v>2127934</v>
      </c>
      <c r="G17" s="49">
        <f t="shared" si="1"/>
        <v>2847</v>
      </c>
      <c r="H17" s="50">
        <f t="shared" si="2"/>
        <v>32.951388888888886</v>
      </c>
      <c r="I17" s="1"/>
      <c r="J17" s="1"/>
      <c r="K17" s="118" t="s">
        <v>33</v>
      </c>
      <c r="L17" s="119"/>
      <c r="M17" s="120"/>
      <c r="N17" s="66"/>
      <c r="O17" s="49">
        <v>30</v>
      </c>
      <c r="P17" s="49">
        <f t="shared" si="3"/>
        <v>2592</v>
      </c>
      <c r="Q17" s="49">
        <f t="shared" si="0"/>
        <v>2847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44934</v>
      </c>
      <c r="E18" s="60">
        <v>0.33333333333333331</v>
      </c>
      <c r="F18" s="49">
        <f>'Día 8'!C16</f>
        <v>2130765</v>
      </c>
      <c r="G18" s="49">
        <f t="shared" si="1"/>
        <v>2831</v>
      </c>
      <c r="H18" s="50">
        <f t="shared" si="2"/>
        <v>32.766203703703702</v>
      </c>
      <c r="I18" s="1"/>
      <c r="K18" s="61"/>
      <c r="L18" s="67">
        <f>SUM(G15:G21)</f>
        <v>19922</v>
      </c>
      <c r="M18" s="69" t="s">
        <v>14</v>
      </c>
      <c r="N18" s="66"/>
      <c r="O18" s="49">
        <v>30</v>
      </c>
      <c r="P18" s="49">
        <f t="shared" si="3"/>
        <v>2592</v>
      </c>
      <c r="Q18" s="49">
        <f t="shared" si="0"/>
        <v>2831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44935</v>
      </c>
      <c r="E19" s="60">
        <v>0.33333333333333331</v>
      </c>
      <c r="F19" s="49">
        <f>'Día 9'!C16</f>
        <v>2133568</v>
      </c>
      <c r="G19" s="49">
        <f t="shared" si="1"/>
        <v>2803</v>
      </c>
      <c r="H19" s="50">
        <f t="shared" si="2"/>
        <v>32.442129629629633</v>
      </c>
      <c r="I19" s="1"/>
      <c r="J19" s="1"/>
      <c r="K19" s="61"/>
      <c r="L19" s="72">
        <f>L18*1000/7/24/60/60</f>
        <v>32.939814814814817</v>
      </c>
      <c r="M19" s="72" t="s">
        <v>15</v>
      </c>
      <c r="N19" s="66"/>
      <c r="O19" s="49">
        <v>30</v>
      </c>
      <c r="P19" s="49">
        <f t="shared" si="3"/>
        <v>2592</v>
      </c>
      <c r="Q19" s="49">
        <f t="shared" si="0"/>
        <v>2803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44936</v>
      </c>
      <c r="E20" s="60">
        <v>0.33333333333333331</v>
      </c>
      <c r="F20" s="49">
        <f>'Día 10'!C16</f>
        <v>2136439</v>
      </c>
      <c r="G20" s="49">
        <f t="shared" si="1"/>
        <v>2871</v>
      </c>
      <c r="H20" s="50">
        <f t="shared" si="2"/>
        <v>33.229166666666664</v>
      </c>
      <c r="I20" s="1"/>
      <c r="J20" s="1"/>
      <c r="K20" s="62"/>
      <c r="L20" s="70"/>
      <c r="M20" s="71"/>
      <c r="N20" s="66"/>
      <c r="O20" s="49">
        <v>30</v>
      </c>
      <c r="P20" s="49">
        <f t="shared" si="3"/>
        <v>2592</v>
      </c>
      <c r="Q20" s="49">
        <f t="shared" si="0"/>
        <v>2871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44937</v>
      </c>
      <c r="E21" s="60">
        <v>0.33333333333333331</v>
      </c>
      <c r="F21" s="49">
        <f>'Día 11'!C16</f>
        <v>2139351</v>
      </c>
      <c r="G21" s="49">
        <f t="shared" si="1"/>
        <v>2912</v>
      </c>
      <c r="H21" s="50">
        <f t="shared" si="2"/>
        <v>33.703703703703702</v>
      </c>
      <c r="I21" s="1"/>
      <c r="J21" s="1"/>
      <c r="K21" s="1"/>
      <c r="L21" s="64"/>
      <c r="M21" s="65"/>
      <c r="N21" s="66"/>
      <c r="O21" s="49">
        <v>30</v>
      </c>
      <c r="P21" s="49">
        <f t="shared" si="3"/>
        <v>2592</v>
      </c>
      <c r="Q21" s="49">
        <f t="shared" si="0"/>
        <v>2912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44938</v>
      </c>
      <c r="E22" s="60">
        <v>0.33333333333333331</v>
      </c>
      <c r="F22" s="49">
        <f>'Día 12'!C16</f>
        <v>2142236</v>
      </c>
      <c r="G22" s="49">
        <f t="shared" si="1"/>
        <v>2885</v>
      </c>
      <c r="H22" s="50">
        <f t="shared" si="2"/>
        <v>33.391203703703702</v>
      </c>
      <c r="I22" s="1"/>
      <c r="J22" s="1"/>
      <c r="K22" s="1"/>
      <c r="L22" s="64"/>
      <c r="M22" s="65"/>
      <c r="N22" s="66"/>
      <c r="O22" s="49">
        <v>30</v>
      </c>
      <c r="P22" s="49">
        <f t="shared" si="3"/>
        <v>2592</v>
      </c>
      <c r="Q22" s="49">
        <f t="shared" si="0"/>
        <v>2885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44939</v>
      </c>
      <c r="E23" s="60">
        <v>0.33333333333333331</v>
      </c>
      <c r="F23" s="49">
        <f>'Día 13'!C16</f>
        <v>2145127</v>
      </c>
      <c r="G23" s="49">
        <f t="shared" si="1"/>
        <v>2891</v>
      </c>
      <c r="H23" s="50">
        <f t="shared" si="2"/>
        <v>33.460648148148145</v>
      </c>
      <c r="I23" s="1"/>
      <c r="J23" s="1"/>
      <c r="K23" s="118" t="s">
        <v>34</v>
      </c>
      <c r="L23" s="119"/>
      <c r="M23" s="120"/>
      <c r="N23" s="66"/>
      <c r="O23" s="49">
        <v>30</v>
      </c>
      <c r="P23" s="49">
        <f t="shared" si="3"/>
        <v>2592</v>
      </c>
      <c r="Q23" s="49">
        <f t="shared" si="0"/>
        <v>2891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44940</v>
      </c>
      <c r="E24" s="60">
        <v>0.33333333333333331</v>
      </c>
      <c r="F24" s="49">
        <f>'Día 14'!C16</f>
        <v>2148003</v>
      </c>
      <c r="G24" s="49">
        <f t="shared" si="1"/>
        <v>2876</v>
      </c>
      <c r="H24" s="50">
        <f t="shared" si="2"/>
        <v>33.287037037037038</v>
      </c>
      <c r="I24" s="1"/>
      <c r="K24" s="61"/>
      <c r="L24" s="67">
        <f>SUM(G22:G28)</f>
        <v>20287</v>
      </c>
      <c r="M24" s="69" t="s">
        <v>14</v>
      </c>
      <c r="N24" s="66"/>
      <c r="O24" s="49">
        <v>30</v>
      </c>
      <c r="P24" s="49">
        <f t="shared" si="3"/>
        <v>2592</v>
      </c>
      <c r="Q24" s="49">
        <f t="shared" si="0"/>
        <v>2876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44941</v>
      </c>
      <c r="E25" s="60">
        <v>0.33333333333333331</v>
      </c>
      <c r="F25" s="49">
        <f>'Día 15'!C16</f>
        <v>2150888</v>
      </c>
      <c r="G25" s="49">
        <f t="shared" si="1"/>
        <v>2885</v>
      </c>
      <c r="H25" s="50">
        <f t="shared" si="2"/>
        <v>33.391203703703702</v>
      </c>
      <c r="I25" s="1"/>
      <c r="J25" s="1"/>
      <c r="K25" s="61"/>
      <c r="L25" s="72">
        <f>L24*1000/7/24/60/60</f>
        <v>33.543320105820108</v>
      </c>
      <c r="M25" s="72" t="s">
        <v>15</v>
      </c>
      <c r="N25" s="66"/>
      <c r="O25" s="49">
        <v>30</v>
      </c>
      <c r="P25" s="49">
        <f t="shared" si="3"/>
        <v>2592</v>
      </c>
      <c r="Q25" s="49">
        <f t="shared" si="0"/>
        <v>2885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44942</v>
      </c>
      <c r="E26" s="60">
        <v>0.33333333333333331</v>
      </c>
      <c r="F26" s="49">
        <f>'Día 16'!C16</f>
        <v>2153791</v>
      </c>
      <c r="G26" s="49">
        <f t="shared" si="1"/>
        <v>2903</v>
      </c>
      <c r="H26" s="50">
        <f t="shared" si="2"/>
        <v>33.599537037037038</v>
      </c>
      <c r="I26" s="1"/>
      <c r="J26" s="1"/>
      <c r="K26" s="62"/>
      <c r="L26" s="70"/>
      <c r="M26" s="71"/>
      <c r="N26" s="66"/>
      <c r="O26" s="49">
        <v>30</v>
      </c>
      <c r="P26" s="49">
        <f t="shared" si="3"/>
        <v>2592</v>
      </c>
      <c r="Q26" s="49">
        <f t="shared" si="0"/>
        <v>2903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44943</v>
      </c>
      <c r="E27" s="60">
        <v>0.33333333333333331</v>
      </c>
      <c r="F27" s="49">
        <f>'Día 17'!C16</f>
        <v>2156745</v>
      </c>
      <c r="G27" s="49">
        <f t="shared" si="1"/>
        <v>2954</v>
      </c>
      <c r="H27" s="50">
        <f t="shared" si="2"/>
        <v>34.18981481481481</v>
      </c>
      <c r="I27" s="1"/>
      <c r="J27" s="1"/>
      <c r="K27" s="1"/>
      <c r="L27" s="64"/>
      <c r="M27" s="65"/>
      <c r="N27" s="66"/>
      <c r="O27" s="49">
        <v>30</v>
      </c>
      <c r="P27" s="49">
        <f t="shared" si="3"/>
        <v>2592</v>
      </c>
      <c r="Q27" s="49">
        <f t="shared" si="0"/>
        <v>2954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44944</v>
      </c>
      <c r="E28" s="60">
        <v>0.33333333333333331</v>
      </c>
      <c r="F28" s="49">
        <f>'Día 18'!C16</f>
        <v>2159638</v>
      </c>
      <c r="G28" s="49">
        <f t="shared" si="1"/>
        <v>2893</v>
      </c>
      <c r="H28" s="50">
        <f t="shared" si="2"/>
        <v>33.483796296296298</v>
      </c>
      <c r="I28" s="1"/>
      <c r="J28" s="1"/>
      <c r="K28" s="1"/>
      <c r="L28" s="64"/>
      <c r="M28" s="65"/>
      <c r="N28" s="66"/>
      <c r="O28" s="49">
        <v>30</v>
      </c>
      <c r="P28" s="49">
        <f t="shared" si="3"/>
        <v>2592</v>
      </c>
      <c r="Q28" s="49">
        <f t="shared" si="0"/>
        <v>2893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44945</v>
      </c>
      <c r="E29" s="60">
        <v>0.33333333333333331</v>
      </c>
      <c r="F29" s="49">
        <f>'Día 19'!C16</f>
        <v>2162482</v>
      </c>
      <c r="G29" s="49">
        <f t="shared" si="1"/>
        <v>2844</v>
      </c>
      <c r="H29" s="50">
        <f t="shared" si="2"/>
        <v>32.916666666666664</v>
      </c>
      <c r="I29" s="1"/>
      <c r="J29" s="1"/>
      <c r="K29" s="118" t="s">
        <v>35</v>
      </c>
      <c r="L29" s="119"/>
      <c r="M29" s="120"/>
      <c r="N29" s="66"/>
      <c r="O29" s="49">
        <v>30</v>
      </c>
      <c r="P29" s="49">
        <f t="shared" si="3"/>
        <v>2592</v>
      </c>
      <c r="Q29" s="49">
        <f t="shared" si="0"/>
        <v>2844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44946</v>
      </c>
      <c r="E30" s="60">
        <v>0.33333333333333331</v>
      </c>
      <c r="F30" s="49">
        <f>'Día 20'!C16</f>
        <v>2165333</v>
      </c>
      <c r="G30" s="49">
        <f t="shared" si="1"/>
        <v>2851</v>
      </c>
      <c r="H30" s="50">
        <f t="shared" si="2"/>
        <v>32.997685185185183</v>
      </c>
      <c r="I30" s="1"/>
      <c r="K30" s="61"/>
      <c r="L30" s="67">
        <f>SUM(G29:G35)</f>
        <v>20015</v>
      </c>
      <c r="M30" s="69" t="s">
        <v>14</v>
      </c>
      <c r="N30" s="66"/>
      <c r="O30" s="49">
        <v>30</v>
      </c>
      <c r="P30" s="49">
        <f t="shared" si="3"/>
        <v>2592</v>
      </c>
      <c r="Q30" s="49">
        <f t="shared" si="0"/>
        <v>2851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44947</v>
      </c>
      <c r="E31" s="60">
        <v>0.33333333333333331</v>
      </c>
      <c r="F31" s="49">
        <f>'Día 21'!C16</f>
        <v>2168183</v>
      </c>
      <c r="G31" s="49">
        <f t="shared" si="1"/>
        <v>2850</v>
      </c>
      <c r="H31" s="50">
        <f t="shared" si="2"/>
        <v>32.986111111111114</v>
      </c>
      <c r="I31" s="1"/>
      <c r="J31" s="1"/>
      <c r="K31" s="61"/>
      <c r="L31" s="72">
        <f>L30*1000/7/24/60/60</f>
        <v>33.093584656084651</v>
      </c>
      <c r="M31" s="72" t="s">
        <v>15</v>
      </c>
      <c r="N31" s="66"/>
      <c r="O31" s="49">
        <v>30</v>
      </c>
      <c r="P31" s="49">
        <f t="shared" si="3"/>
        <v>2592</v>
      </c>
      <c r="Q31" s="49">
        <f t="shared" si="0"/>
        <v>2850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44948</v>
      </c>
      <c r="E32" s="60">
        <v>0.33333333333333331</v>
      </c>
      <c r="F32" s="49">
        <f>'Día 22'!C16</f>
        <v>2171060</v>
      </c>
      <c r="G32" s="49">
        <f t="shared" si="1"/>
        <v>2877</v>
      </c>
      <c r="H32" s="50">
        <f t="shared" si="2"/>
        <v>33.298611111111114</v>
      </c>
      <c r="I32" s="1"/>
      <c r="J32" s="1"/>
      <c r="K32" s="62"/>
      <c r="L32" s="70"/>
      <c r="M32" s="71"/>
      <c r="N32" s="66"/>
      <c r="O32" s="49">
        <v>30</v>
      </c>
      <c r="P32" s="49">
        <f t="shared" si="3"/>
        <v>2592</v>
      </c>
      <c r="Q32" s="49">
        <f t="shared" si="0"/>
        <v>2877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44949</v>
      </c>
      <c r="E33" s="60">
        <v>0.33333333333333331</v>
      </c>
      <c r="F33" s="49">
        <f>'Día 23'!C16</f>
        <v>2173932</v>
      </c>
      <c r="G33" s="49">
        <f t="shared" si="1"/>
        <v>2872</v>
      </c>
      <c r="H33" s="50">
        <f t="shared" si="2"/>
        <v>33.24074074074074</v>
      </c>
      <c r="I33" s="1"/>
      <c r="J33" s="1"/>
      <c r="K33" s="1"/>
      <c r="L33" s="64"/>
      <c r="M33" s="65"/>
      <c r="N33" s="66"/>
      <c r="O33" s="49">
        <v>30</v>
      </c>
      <c r="P33" s="49">
        <f t="shared" si="3"/>
        <v>2592</v>
      </c>
      <c r="Q33" s="49">
        <f t="shared" si="0"/>
        <v>2872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44950</v>
      </c>
      <c r="E34" s="60">
        <v>0.33333333333333331</v>
      </c>
      <c r="F34" s="49">
        <f>'Día 24'!C16</f>
        <v>2176798</v>
      </c>
      <c r="G34" s="49">
        <f t="shared" si="1"/>
        <v>2866</v>
      </c>
      <c r="H34" s="50">
        <f t="shared" si="2"/>
        <v>33.171296296296298</v>
      </c>
      <c r="I34" s="1"/>
      <c r="J34" s="1"/>
      <c r="K34" s="1"/>
      <c r="L34" s="64"/>
      <c r="M34" s="65"/>
      <c r="N34" s="66"/>
      <c r="O34" s="49">
        <v>30</v>
      </c>
      <c r="P34" s="49">
        <f t="shared" si="3"/>
        <v>2592</v>
      </c>
      <c r="Q34" s="49">
        <f t="shared" si="0"/>
        <v>2866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44951</v>
      </c>
      <c r="E35" s="60">
        <v>0.33333333333333331</v>
      </c>
      <c r="F35" s="49">
        <f>'Día 25'!C16</f>
        <v>2179653</v>
      </c>
      <c r="G35" s="49">
        <f t="shared" si="1"/>
        <v>2855</v>
      </c>
      <c r="H35" s="50">
        <f t="shared" si="2"/>
        <v>33.043981481481481</v>
      </c>
      <c r="I35" s="1"/>
      <c r="J35" s="1"/>
      <c r="K35" s="118" t="s">
        <v>36</v>
      </c>
      <c r="L35" s="119"/>
      <c r="M35" s="120"/>
      <c r="N35" s="66"/>
      <c r="O35" s="49">
        <v>30</v>
      </c>
      <c r="P35" s="49">
        <f t="shared" si="3"/>
        <v>2592</v>
      </c>
      <c r="Q35" s="49">
        <f t="shared" si="0"/>
        <v>2855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44952</v>
      </c>
      <c r="E36" s="60">
        <v>0.33333333333333331</v>
      </c>
      <c r="F36" s="49">
        <f>'Día 26'!C16</f>
        <v>2182490</v>
      </c>
      <c r="G36" s="49">
        <f t="shared" si="1"/>
        <v>2837</v>
      </c>
      <c r="H36" s="50">
        <f t="shared" si="2"/>
        <v>32.835648148148145</v>
      </c>
      <c r="I36" s="1"/>
      <c r="K36" s="61"/>
      <c r="L36" s="67">
        <f>SUM(G36:G41)</f>
        <v>16169</v>
      </c>
      <c r="M36" s="69" t="s">
        <v>14</v>
      </c>
      <c r="N36" s="66"/>
      <c r="O36" s="49">
        <v>30</v>
      </c>
      <c r="P36" s="49">
        <f t="shared" si="3"/>
        <v>2592</v>
      </c>
      <c r="Q36" s="49">
        <f t="shared" si="0"/>
        <v>2837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44953</v>
      </c>
      <c r="E37" s="60">
        <v>0.33333333333333331</v>
      </c>
      <c r="F37" s="49">
        <f>'Día 27'!C16</f>
        <v>2185368</v>
      </c>
      <c r="G37" s="49">
        <f t="shared" si="1"/>
        <v>2878</v>
      </c>
      <c r="H37" s="50">
        <f t="shared" si="2"/>
        <v>33.310185185185183</v>
      </c>
      <c r="I37" s="1"/>
      <c r="J37" s="1"/>
      <c r="K37" s="61"/>
      <c r="L37" s="72">
        <f>L36*1000/6/24/60/60</f>
        <v>31.190200617283953</v>
      </c>
      <c r="M37" s="72" t="s">
        <v>15</v>
      </c>
      <c r="N37" s="66"/>
      <c r="O37" s="49">
        <v>30</v>
      </c>
      <c r="P37" s="49">
        <f t="shared" si="3"/>
        <v>2592</v>
      </c>
      <c r="Q37" s="49">
        <f t="shared" si="0"/>
        <v>2878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44954</v>
      </c>
      <c r="E38" s="60">
        <v>0.33333333333333331</v>
      </c>
      <c r="F38" s="49">
        <f>'Día 28'!C16</f>
        <v>2188359</v>
      </c>
      <c r="G38" s="49">
        <f t="shared" si="1"/>
        <v>2991</v>
      </c>
      <c r="H38" s="50">
        <f t="shared" si="2"/>
        <v>34.618055555555557</v>
      </c>
      <c r="I38" s="1"/>
      <c r="J38" s="1"/>
      <c r="K38" s="62"/>
      <c r="L38" s="70"/>
      <c r="M38" s="71"/>
      <c r="N38" s="66"/>
      <c r="O38" s="49">
        <v>30</v>
      </c>
      <c r="P38" s="49">
        <f t="shared" si="3"/>
        <v>2592</v>
      </c>
      <c r="Q38" s="49">
        <f t="shared" si="0"/>
        <v>2991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44955</v>
      </c>
      <c r="E39" s="60">
        <v>0.33333333333333331</v>
      </c>
      <c r="F39" s="49">
        <f>'Día 29'!C16</f>
        <v>2190980</v>
      </c>
      <c r="G39" s="49">
        <f t="shared" si="1"/>
        <v>2621</v>
      </c>
      <c r="H39" s="50">
        <f t="shared" si="2"/>
        <v>30.335648148148149</v>
      </c>
      <c r="I39" s="1"/>
      <c r="J39" s="1"/>
      <c r="K39" s="1"/>
      <c r="L39" s="64"/>
      <c r="M39" s="65"/>
      <c r="N39" s="66"/>
      <c r="O39" s="49">
        <v>30</v>
      </c>
      <c r="P39" s="49">
        <f t="shared" si="3"/>
        <v>2592</v>
      </c>
      <c r="Q39" s="49">
        <f t="shared" si="0"/>
        <v>2621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44956</v>
      </c>
      <c r="E40" s="60">
        <v>0.33333333333333298</v>
      </c>
      <c r="F40" s="49">
        <f>'Día 30'!C16</f>
        <v>2193452</v>
      </c>
      <c r="G40" s="49">
        <f t="shared" si="1"/>
        <v>2472</v>
      </c>
      <c r="H40" s="50">
        <f t="shared" si="2"/>
        <v>28.611111111111111</v>
      </c>
      <c r="I40" s="1"/>
      <c r="J40" s="1"/>
      <c r="K40" s="1"/>
      <c r="L40" s="64"/>
      <c r="M40" s="65"/>
      <c r="N40" s="66"/>
      <c r="O40" s="49">
        <v>30</v>
      </c>
      <c r="P40" s="49">
        <f t="shared" ref="P40" si="4">O40*60*60*24/1000</f>
        <v>2592</v>
      </c>
      <c r="Q40" s="49">
        <f t="shared" si="0"/>
        <v>2472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>
        <v>31</v>
      </c>
      <c r="D41" s="48">
        <v>44957</v>
      </c>
      <c r="E41" s="60">
        <v>0.33333333333333298</v>
      </c>
      <c r="F41" s="49">
        <f>'Día 31'!C16</f>
        <v>2195822</v>
      </c>
      <c r="G41" s="49">
        <f t="shared" si="1"/>
        <v>2370</v>
      </c>
      <c r="H41" s="50">
        <f t="shared" si="2"/>
        <v>27.430555555555554</v>
      </c>
      <c r="I41" s="1"/>
      <c r="J41" s="1"/>
      <c r="K41" s="1"/>
      <c r="L41" s="1"/>
      <c r="M41" s="1"/>
      <c r="N41" s="1"/>
      <c r="O41" s="49">
        <v>30</v>
      </c>
      <c r="P41" s="49">
        <f t="shared" ref="P41" si="5">O41*60*60*24/1000</f>
        <v>2592</v>
      </c>
      <c r="Q41" s="49">
        <f t="shared" ref="Q41" si="6">G41</f>
        <v>2370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111" t="s">
        <v>63</v>
      </c>
      <c r="D42" s="112"/>
      <c r="E42" s="113"/>
      <c r="F42" s="110"/>
      <c r="G42" s="114">
        <f>(AVERAGE(G11:G41)-2592)/2592</f>
        <v>9.352598566308247E-2</v>
      </c>
      <c r="H42" s="114">
        <f>(AVERAGE(H11:H41)-30)/30</f>
        <v>9.35259856630824E-2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1"/>
      <c r="D43" s="52"/>
      <c r="E43" s="52"/>
      <c r="F43" s="52"/>
      <c r="G43" s="52"/>
      <c r="H43" s="53"/>
      <c r="I43" s="1"/>
      <c r="J43" s="1"/>
      <c r="K43" s="1"/>
      <c r="L43" s="1"/>
      <c r="M43" s="1"/>
      <c r="N43" s="116" t="s">
        <v>17</v>
      </c>
      <c r="O43" s="76" t="s">
        <v>64</v>
      </c>
      <c r="P43" s="75">
        <f>SUM(P11:P41)</f>
        <v>80352</v>
      </c>
      <c r="Q43" s="75">
        <f>SUM(Q11:Q41)</f>
        <v>87867</v>
      </c>
      <c r="R43" s="1"/>
      <c r="S43" s="1"/>
      <c r="T43" s="1"/>
      <c r="U43" s="1"/>
      <c r="V43" s="1"/>
      <c r="W43" s="1"/>
    </row>
    <row r="44" spans="1:23" ht="15" thickBot="1" x14ac:dyDescent="0.4">
      <c r="A44" s="1"/>
      <c r="B44" s="1"/>
      <c r="C44" s="54"/>
      <c r="D44" s="57" t="s">
        <v>18</v>
      </c>
      <c r="E44" s="57"/>
      <c r="F44" s="57"/>
      <c r="G44" s="86">
        <f>(F41-F10)*1000/31/24/60/60</f>
        <v>32.805779569892472</v>
      </c>
      <c r="H44" s="58" t="s">
        <v>19</v>
      </c>
      <c r="I44" s="1"/>
      <c r="J44" s="1"/>
      <c r="K44" s="1"/>
      <c r="L44" s="1"/>
      <c r="M44" s="59"/>
      <c r="N44" s="117"/>
      <c r="O44" s="77" t="s">
        <v>20</v>
      </c>
      <c r="P44" s="115">
        <f>P43*1000/31/24/60/60</f>
        <v>30</v>
      </c>
      <c r="Q44" s="94">
        <f>Q43*1000/31/24/60/60</f>
        <v>32.805779569892472</v>
      </c>
      <c r="R44" s="59" t="s">
        <v>21</v>
      </c>
      <c r="S44" s="1"/>
      <c r="T44" s="1"/>
      <c r="U44" s="1"/>
      <c r="V44" s="1"/>
      <c r="W44" s="1"/>
    </row>
    <row r="45" spans="1:23" x14ac:dyDescent="0.35">
      <c r="A45" s="1"/>
      <c r="B45" s="1"/>
      <c r="C45" s="55"/>
      <c r="D45" s="56"/>
      <c r="E45" s="56"/>
      <c r="F45" s="56"/>
      <c r="G45" s="108">
        <f>(F41-F10)</f>
        <v>87867</v>
      </c>
      <c r="H45" s="109" t="s">
        <v>62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3" t="s">
        <v>22</v>
      </c>
      <c r="O46" s="74" t="s">
        <v>14</v>
      </c>
      <c r="P46" s="74"/>
      <c r="Q46" s="85">
        <f>Q43-P43</f>
        <v>7515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59" t="s">
        <v>23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7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13">
    <mergeCell ref="F8:F9"/>
    <mergeCell ref="D8:D9"/>
    <mergeCell ref="C8:C9"/>
    <mergeCell ref="P8:P9"/>
    <mergeCell ref="Q8:Q9"/>
    <mergeCell ref="O8:O9"/>
    <mergeCell ref="G8:H9"/>
    <mergeCell ref="N43:N44"/>
    <mergeCell ref="K11:M11"/>
    <mergeCell ref="K17:M17"/>
    <mergeCell ref="K29:M29"/>
    <mergeCell ref="K23:M23"/>
    <mergeCell ref="K35:M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0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8'!C26</f>
        <v>2131934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2133568</v>
      </c>
      <c r="D16" s="40">
        <f>+C16-C8</f>
        <v>1634</v>
      </c>
      <c r="E16" s="95">
        <f>+D16*1000/14/3600</f>
        <v>32.420634920634917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2134159</v>
      </c>
      <c r="D21" s="40">
        <f>+C21-C16</f>
        <v>591</v>
      </c>
      <c r="E21" s="95">
        <f>+D21*1000/5/3600</f>
        <v>32.833333333333336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2134765</v>
      </c>
      <c r="D26" s="40">
        <f>+C26-C21</f>
        <v>606</v>
      </c>
      <c r="E26" s="95">
        <f>+D26*1000/5/3600</f>
        <v>33.666666666666664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0" zoomScale="85" zoomScaleNormal="85" zoomScalePageLayoutView="70" workbookViewId="0">
      <selection activeCell="D28" sqref="D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9'!C26</f>
        <v>2134765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9">
        <v>0.33333333333333298</v>
      </c>
      <c r="C16" s="84">
        <v>2136439</v>
      </c>
      <c r="D16" s="40">
        <f>+C16-C8</f>
        <v>1674</v>
      </c>
      <c r="E16" s="95">
        <f>+D16*1000/14/3600</f>
        <v>33.214285714285715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2137028</v>
      </c>
      <c r="D21" s="40">
        <f>+C21-C16</f>
        <v>589</v>
      </c>
      <c r="E21" s="95">
        <f>+D21*1000/5/3600</f>
        <v>32.722222222222221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2137633</v>
      </c>
      <c r="D26" s="40">
        <f>+C26-C21</f>
        <v>605</v>
      </c>
      <c r="E26" s="95">
        <f>+D26*1000/5/3600</f>
        <v>33.611111111111114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3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10'!C26</f>
        <v>2137633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2139351</v>
      </c>
      <c r="D16" s="40">
        <f>+C16-C8</f>
        <v>1718</v>
      </c>
      <c r="E16" s="40">
        <f>+D16*1000/14/3600</f>
        <v>34.087301587301589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2139963</v>
      </c>
      <c r="D21" s="40">
        <f>+C21-C16</f>
        <v>612</v>
      </c>
      <c r="E21" s="95">
        <f>+D21*1000/5/3600</f>
        <v>34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2140563</v>
      </c>
      <c r="D26" s="40">
        <f>+C26-C21</f>
        <v>600</v>
      </c>
      <c r="E26" s="95">
        <f>+D26*1000/5/3600</f>
        <v>33.333333333333336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0" zoomScale="85" zoomScaleNormal="85" zoomScalePageLayoutView="70" workbookViewId="0">
      <selection activeCell="D30" sqref="D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11'!C26</f>
        <v>2140563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2142236</v>
      </c>
      <c r="D16" s="40">
        <f>+C16-C8</f>
        <v>1673</v>
      </c>
      <c r="E16" s="40">
        <f>+D16*1000/14/3600</f>
        <v>33.194444444444443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2142830</v>
      </c>
      <c r="D21" s="40">
        <f>+C21-C16</f>
        <v>594</v>
      </c>
      <c r="E21" s="40">
        <f>+D21*1000/5/3600</f>
        <v>33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2143425</v>
      </c>
      <c r="D26" s="40">
        <f>+C26-C21</f>
        <v>595</v>
      </c>
      <c r="E26" s="40">
        <f>+D26*1000/5/3600</f>
        <v>33.055555555555557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12'!C26</f>
        <v>2143425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2145127</v>
      </c>
      <c r="D16" s="40">
        <f>+C16-C8</f>
        <v>1702</v>
      </c>
      <c r="E16" s="40">
        <f>+D16*1000/14/3600</f>
        <v>33.769841269841265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2145735</v>
      </c>
      <c r="D21" s="40">
        <f>+C21-C16</f>
        <v>608</v>
      </c>
      <c r="E21" s="40">
        <f>+D21*1000/5/3600</f>
        <v>33.777777777777779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2146317</v>
      </c>
      <c r="D26" s="40">
        <f>+C26-C21</f>
        <v>582</v>
      </c>
      <c r="E26" s="40">
        <f>+D26*1000/5/3600</f>
        <v>32.333333333333336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13'!C26</f>
        <v>2146317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2148003</v>
      </c>
      <c r="D16" s="40">
        <f>+C16-C8</f>
        <v>1686</v>
      </c>
      <c r="E16" s="40">
        <f>+D16*1000/14/3600</f>
        <v>33.452380952380956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2148601</v>
      </c>
      <c r="D21" s="40">
        <f>+C21-C16</f>
        <v>598</v>
      </c>
      <c r="E21" s="40">
        <f>+D21*1000/5/3600</f>
        <v>33.222222222222221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2149193</v>
      </c>
      <c r="D26" s="40">
        <f>+C26-C21</f>
        <v>592</v>
      </c>
      <c r="E26" s="40">
        <f>+D26*1000/5/3600</f>
        <v>32.888888888888886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14'!C26</f>
        <v>2149193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2150888</v>
      </c>
      <c r="D16" s="40">
        <f>+C16-C8</f>
        <v>1695</v>
      </c>
      <c r="E16" s="40">
        <f>+D16*1000/14/3600</f>
        <v>33.63095238095238</v>
      </c>
      <c r="F16" s="41" t="s">
        <v>16</v>
      </c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 t="s">
        <v>60</v>
      </c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2151449</v>
      </c>
      <c r="D21" s="40">
        <f>+C21-C16</f>
        <v>561</v>
      </c>
      <c r="E21" s="40">
        <f>+D21*1000/5/3600</f>
        <v>31.166666666666668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2152067</v>
      </c>
      <c r="D26" s="40">
        <f>+C26-C21</f>
        <v>618</v>
      </c>
      <c r="E26" s="40">
        <f>+D26*1000/5/3600</f>
        <v>34.333333333333336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7" zoomScale="85" zoomScaleNormal="85" zoomScalePageLayoutView="70" workbookViewId="0">
      <selection activeCell="D26" sqref="D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15'!C26</f>
        <v>2152067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2153791</v>
      </c>
      <c r="D16" s="40">
        <f>+C16-C8</f>
        <v>1724</v>
      </c>
      <c r="E16" s="40">
        <f>+D16*1000/14/3600</f>
        <v>34.206349206349209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2154402</v>
      </c>
      <c r="D21" s="40">
        <f>+C21-C16</f>
        <v>611</v>
      </c>
      <c r="E21" s="40">
        <f>+D21*1000/5/3600</f>
        <v>33.944444444444443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2155015</v>
      </c>
      <c r="D26" s="40">
        <f>+C26-C21</f>
        <v>613</v>
      </c>
      <c r="E26" s="40">
        <f>+D26*1000/5/3600</f>
        <v>34.055555555555557</v>
      </c>
      <c r="F26" s="41" t="s">
        <v>16</v>
      </c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0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45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16'!C26</f>
        <v>2155015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2">
        <v>2156745</v>
      </c>
      <c r="D16" s="40">
        <f>+C16-C8</f>
        <v>1730</v>
      </c>
      <c r="E16" s="40">
        <f>+D16*1000/14/3600</f>
        <v>34.325396825396822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2157336</v>
      </c>
      <c r="D21" s="40">
        <f>+C21-C16</f>
        <v>591</v>
      </c>
      <c r="E21" s="40">
        <f>+D21*1000/5/3600</f>
        <v>32.833333333333336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2157943</v>
      </c>
      <c r="D26" s="40">
        <f>+C26-C21</f>
        <v>607</v>
      </c>
      <c r="E26" s="40">
        <f>+D26*1000/5/3600</f>
        <v>33.722222222222221</v>
      </c>
      <c r="F26" s="45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3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46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17'!C26</f>
        <v>2157943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2159638</v>
      </c>
      <c r="D16" s="40">
        <f>+C16-C8</f>
        <v>1695</v>
      </c>
      <c r="E16" s="40">
        <f>+D16*1000/14/3600</f>
        <v>33.63095238095238</v>
      </c>
      <c r="F16" s="41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2160232</v>
      </c>
      <c r="D21" s="40">
        <f>+C21-C16</f>
        <v>594</v>
      </c>
      <c r="E21" s="40">
        <f>+D21*1000/5/3600</f>
        <v>33</v>
      </c>
      <c r="F21" s="41"/>
      <c r="G21" s="142" t="s">
        <v>16</v>
      </c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2160833</v>
      </c>
      <c r="D26" s="40">
        <f>+C26-C21</f>
        <v>601</v>
      </c>
      <c r="E26" s="40">
        <f>+D26*1000/5/3600</f>
        <v>33.388888888888886</v>
      </c>
      <c r="F26" s="41" t="s">
        <v>16</v>
      </c>
      <c r="G26" s="142" t="s">
        <v>16</v>
      </c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11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44927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38">
        <v>2109147</v>
      </c>
      <c r="D8" s="28"/>
      <c r="E8" s="28"/>
      <c r="F8" s="8"/>
      <c r="G8" s="146"/>
      <c r="H8" s="147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9" t="s">
        <v>16</v>
      </c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2110817</v>
      </c>
      <c r="D16" s="40">
        <f>+C16-C8</f>
        <v>1670</v>
      </c>
      <c r="E16" s="95">
        <f>+D16*1000/14/3600</f>
        <v>33.134920634920633</v>
      </c>
      <c r="F16" s="41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29" t="s">
        <v>16</v>
      </c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2111436</v>
      </c>
      <c r="D21" s="40">
        <f>+C21-C16</f>
        <v>619</v>
      </c>
      <c r="E21" s="95">
        <f>+D21*1000/5/3600</f>
        <v>34.388888888888886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9" t="s">
        <v>16</v>
      </c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2112029</v>
      </c>
      <c r="D26" s="40">
        <f>+C26-C21</f>
        <v>593</v>
      </c>
      <c r="E26" s="95">
        <f>+D26*1000/5/3600</f>
        <v>32.944444444444443</v>
      </c>
      <c r="F26" s="41" t="s">
        <v>16</v>
      </c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3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47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18'!C26</f>
        <v>2160833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2162482</v>
      </c>
      <c r="D16" s="40">
        <f>+C16-C8</f>
        <v>1649</v>
      </c>
      <c r="E16" s="40">
        <f>+D16*1000/14/3600</f>
        <v>32.718253968253968</v>
      </c>
      <c r="F16" s="41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2163072</v>
      </c>
      <c r="D21" s="40">
        <f>+C21-C16</f>
        <v>590</v>
      </c>
      <c r="E21" s="40">
        <f>+D21*1000/5/3600</f>
        <v>32.777777777777779</v>
      </c>
      <c r="F21" s="41"/>
      <c r="G21" s="142" t="s">
        <v>16</v>
      </c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2163664</v>
      </c>
      <c r="D26" s="40">
        <f>+C26-C21</f>
        <v>592</v>
      </c>
      <c r="E26" s="40">
        <f>+D26*1000/5/3600</f>
        <v>32.888888888888886</v>
      </c>
      <c r="F26" s="41"/>
      <c r="G26" s="142" t="s">
        <v>16</v>
      </c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4" zoomScale="85" zoomScaleNormal="85" zoomScalePageLayoutView="70" workbookViewId="0">
      <selection activeCell="K22" sqref="K2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48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19'!C26</f>
        <v>2163664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0">
        <v>2165333</v>
      </c>
      <c r="D16" s="40">
        <f>+C16-C8</f>
        <v>1669</v>
      </c>
      <c r="E16" s="40">
        <f>+D16*1000/14/3600</f>
        <v>33.115079365079367</v>
      </c>
      <c r="F16" s="41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2165925</v>
      </c>
      <c r="D21" s="40">
        <f>+C21-C16</f>
        <v>592</v>
      </c>
      <c r="E21" s="40">
        <f>+D21*1000/5/3600</f>
        <v>32.888888888888886</v>
      </c>
      <c r="F21" s="41"/>
      <c r="G21" s="142" t="s">
        <v>16</v>
      </c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2166627</v>
      </c>
      <c r="D26" s="40">
        <f>+C26-C21</f>
        <v>702</v>
      </c>
      <c r="E26" s="40">
        <f>+D26*1000/5/3600</f>
        <v>39</v>
      </c>
      <c r="F26" s="41"/>
      <c r="G26" s="142" t="s">
        <v>16</v>
      </c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0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49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20'!C26</f>
        <v>2166627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2168183</v>
      </c>
      <c r="D16" s="40">
        <f>+C16-C8</f>
        <v>1556</v>
      </c>
      <c r="E16" s="40">
        <f>+D16*1000/14/3600</f>
        <v>30.873015873015873</v>
      </c>
      <c r="F16" s="41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2168781</v>
      </c>
      <c r="D21" s="40">
        <f>+C21-C16</f>
        <v>598</v>
      </c>
      <c r="E21" s="40">
        <f>+D21*1000/5/3600</f>
        <v>33.222222222222221</v>
      </c>
      <c r="F21" s="41"/>
      <c r="G21" s="142" t="s">
        <v>16</v>
      </c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2169380</v>
      </c>
      <c r="D26" s="40">
        <f>+C26-C21</f>
        <v>599</v>
      </c>
      <c r="E26" s="40">
        <f>+D26*1000/5/3600</f>
        <v>33.277777777777779</v>
      </c>
      <c r="F26" s="41"/>
      <c r="G26" s="142" t="s">
        <v>16</v>
      </c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3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50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21'!C26</f>
        <v>2169380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2171060</v>
      </c>
      <c r="D16" s="40">
        <f>+C16-C8</f>
        <v>1680</v>
      </c>
      <c r="E16" s="40">
        <f>+D16*1000/14/3600</f>
        <v>33.333333333333336</v>
      </c>
      <c r="F16" s="41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2171666</v>
      </c>
      <c r="D21" s="40">
        <f>+C21-C16</f>
        <v>606</v>
      </c>
      <c r="E21" s="40">
        <f>+D21*1000/5/3600</f>
        <v>33.666666666666664</v>
      </c>
      <c r="F21" s="41"/>
      <c r="G21" s="142" t="s">
        <v>16</v>
      </c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2172256</v>
      </c>
      <c r="D26" s="40">
        <f>+C26-C21</f>
        <v>590</v>
      </c>
      <c r="E26" s="40">
        <f>+D26*1000/5/3600</f>
        <v>32.777777777777779</v>
      </c>
      <c r="F26" s="41"/>
      <c r="G26" s="142" t="s">
        <v>16</v>
      </c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9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51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22'!C26</f>
        <v>2172256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2173932</v>
      </c>
      <c r="D16" s="40">
        <f>+C16-C8</f>
        <v>1676</v>
      </c>
      <c r="E16" s="40">
        <f>+D16*1000/14/3600</f>
        <v>33.253968253968253</v>
      </c>
      <c r="F16" s="45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2174527</v>
      </c>
      <c r="D21" s="40">
        <f>+C21-C16</f>
        <v>595</v>
      </c>
      <c r="E21" s="40">
        <f>+D21*1000/5/3600</f>
        <v>33.055555555555557</v>
      </c>
      <c r="F21" s="41"/>
      <c r="G21" s="142" t="s">
        <v>16</v>
      </c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2175126</v>
      </c>
      <c r="D26" s="40">
        <f>+C26-C21</f>
        <v>599</v>
      </c>
      <c r="E26" s="40">
        <f>+D26*1000/5/3600</f>
        <v>33.277777777777779</v>
      </c>
      <c r="F26" s="41"/>
      <c r="G26" s="142" t="s">
        <v>16</v>
      </c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7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52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23'!C26</f>
        <v>2175126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2176798</v>
      </c>
      <c r="D16" s="40">
        <f>+C16-C8</f>
        <v>1672</v>
      </c>
      <c r="E16" s="95">
        <f>+D16*1000/14/3600</f>
        <v>33.174603174603178</v>
      </c>
      <c r="F16" s="41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2177402</v>
      </c>
      <c r="D21" s="40">
        <f>+C21-C16</f>
        <v>604</v>
      </c>
      <c r="E21" s="95">
        <f>+D21*1000/5/3600</f>
        <v>33.555555555555557</v>
      </c>
      <c r="F21" s="41"/>
      <c r="G21" s="142" t="s">
        <v>16</v>
      </c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2177994</v>
      </c>
      <c r="D26" s="40">
        <f>+C26-C21</f>
        <v>592</v>
      </c>
      <c r="E26" s="95">
        <f>+D26*1000/5/3600</f>
        <v>32.888888888888886</v>
      </c>
      <c r="F26" s="41"/>
      <c r="G26" s="142" t="s">
        <v>16</v>
      </c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2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53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24'!C26</f>
        <v>2177994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2179653</v>
      </c>
      <c r="D16" s="40">
        <f>+C16-C8</f>
        <v>1659</v>
      </c>
      <c r="E16" s="95">
        <f>+D16*1000/14/3600</f>
        <v>32.916666666666664</v>
      </c>
      <c r="F16" s="41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2180246</v>
      </c>
      <c r="D21" s="40">
        <f>+C21-C16</f>
        <v>593</v>
      </c>
      <c r="E21" s="95">
        <f>+D21*1000/5/3600</f>
        <v>32.944444444444443</v>
      </c>
      <c r="F21" s="41"/>
      <c r="G21" s="142" t="s">
        <v>16</v>
      </c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2180853</v>
      </c>
      <c r="D26" s="40">
        <f>+C26-C21</f>
        <v>607</v>
      </c>
      <c r="E26" s="95">
        <f>+D26*1000/5/3600</f>
        <v>33.722222222222221</v>
      </c>
      <c r="F26" s="41"/>
      <c r="G26" s="142" t="s">
        <v>16</v>
      </c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3" zoomScale="85" zoomScaleNormal="85" zoomScalePageLayoutView="70" workbookViewId="0">
      <selection activeCell="E27" sqref="E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54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'Día 25'!C26</f>
        <v>2180853</v>
      </c>
      <c r="D8" s="28" t="s">
        <v>16</v>
      </c>
      <c r="E8" s="28"/>
      <c r="F8" s="8"/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2182490</v>
      </c>
      <c r="D16" s="40">
        <f>+C16-C8</f>
        <v>1637</v>
      </c>
      <c r="E16" s="95">
        <f>+D16*1000/14/3600</f>
        <v>32.480158730158735</v>
      </c>
      <c r="F16" s="45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2183083</v>
      </c>
      <c r="D21" s="40">
        <f>+C21-C16</f>
        <v>593</v>
      </c>
      <c r="E21" s="95">
        <f>+D21*1000/5/3600</f>
        <v>32.944444444444443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2183683</v>
      </c>
      <c r="D26" s="40">
        <f>+C26-C21</f>
        <v>600</v>
      </c>
      <c r="E26" s="95">
        <f>+D26*1000/5/3600</f>
        <v>33.333333333333336</v>
      </c>
      <c r="F26" s="45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7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55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105">
        <f>+'Día 26'!C26</f>
        <v>2183683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2185368</v>
      </c>
      <c r="D16" s="40">
        <f>+C16-C8</f>
        <v>1685</v>
      </c>
      <c r="E16" s="95">
        <f>+D16*1000/14/3600</f>
        <v>33.432539682539684</v>
      </c>
      <c r="F16" s="45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7">
        <f t="shared" si="1"/>
        <v>0</v>
      </c>
      <c r="F17" s="99"/>
      <c r="G17" s="156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7">
        <f t="shared" si="1"/>
        <v>0</v>
      </c>
      <c r="F18" s="99"/>
      <c r="G18" s="156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7">
        <f t="shared" si="1"/>
        <v>0</v>
      </c>
      <c r="F19" s="99"/>
      <c r="G19" s="156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8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2185988</v>
      </c>
      <c r="D21" s="40">
        <f>+C21-C16</f>
        <v>620</v>
      </c>
      <c r="E21" s="95">
        <f>+D21*1000/5/3600</f>
        <v>34.444444444444443</v>
      </c>
      <c r="F21" s="45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2186608</v>
      </c>
      <c r="D26" s="40">
        <f>+C26-C21</f>
        <v>620</v>
      </c>
      <c r="E26" s="95">
        <f>+D26*1000/5/3600</f>
        <v>34.444444444444443</v>
      </c>
      <c r="F26" s="45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0" zoomScale="85" zoomScaleNormal="85" zoomScalePageLayoutView="70" workbookViewId="0">
      <selection activeCell="D28" sqref="D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56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27'!C26</f>
        <v>2186608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2188359</v>
      </c>
      <c r="D16" s="40">
        <f>+C16-C8</f>
        <v>1751</v>
      </c>
      <c r="E16" s="95">
        <f>+D16*1000/14/3600</f>
        <v>34.742063492063494</v>
      </c>
      <c r="F16" s="45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2188954</v>
      </c>
      <c r="D21" s="40">
        <f>+C21-C16</f>
        <v>595</v>
      </c>
      <c r="E21" s="95">
        <f>+D21*1000/5/3600</f>
        <v>33.055555555555557</v>
      </c>
      <c r="F21" s="45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2189491</v>
      </c>
      <c r="D26" s="40">
        <f>+C26-C21</f>
        <v>537</v>
      </c>
      <c r="E26" s="95">
        <f>+D26*1000/5/3600</f>
        <v>29.833333333333332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44928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1'!C26</f>
        <v>2112029</v>
      </c>
      <c r="D8" s="28" t="s">
        <v>16</v>
      </c>
      <c r="E8" s="28"/>
      <c r="F8" s="8"/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 t="s">
        <v>16</v>
      </c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2113722</v>
      </c>
      <c r="D16" s="40">
        <f>+C16-C8</f>
        <v>1693</v>
      </c>
      <c r="E16" s="95">
        <f>+D16*1000/14/3600</f>
        <v>33.591269841269842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8"/>
      <c r="G20" s="152"/>
      <c r="H20" s="15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2114318</v>
      </c>
      <c r="D21" s="40">
        <f>+C21-C16</f>
        <v>596</v>
      </c>
      <c r="E21" s="96">
        <f>+D21*1000/5/3600</f>
        <v>33.111111111111114</v>
      </c>
      <c r="F21" s="41"/>
      <c r="G21" s="154"/>
      <c r="H21" s="15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9"/>
      <c r="G22" s="146"/>
      <c r="H22" s="14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2114925</v>
      </c>
      <c r="D26" s="40">
        <f>+C26-C21</f>
        <v>607</v>
      </c>
      <c r="E26" s="95">
        <f>+D26*1000/5/3600</f>
        <v>33.722222222222221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7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57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93">
        <f>+'Día 28'!C26</f>
        <v>2189491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2190980</v>
      </c>
      <c r="D16" s="40">
        <f>+C16-C8</f>
        <v>1489</v>
      </c>
      <c r="E16" s="103">
        <f>+D16*1000/14/3600</f>
        <v>29.543650793650794</v>
      </c>
      <c r="F16" s="45" t="s">
        <v>16</v>
      </c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2191494</v>
      </c>
      <c r="D21" s="40">
        <f>+C21-C16</f>
        <v>514</v>
      </c>
      <c r="E21" s="103">
        <f>+D21*1000/5/3600</f>
        <v>28.555555555555557</v>
      </c>
      <c r="F21" s="45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2192008</v>
      </c>
      <c r="D26" s="40">
        <f>+C26-C21</f>
        <v>514</v>
      </c>
      <c r="E26" s="103">
        <f>+D26*1000/5/3600</f>
        <v>28.555555555555557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8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58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101">
        <f>+'Día 29'!C26</f>
        <v>2192008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2193452</v>
      </c>
      <c r="D16" s="40">
        <f>+C16-C8</f>
        <v>1444</v>
      </c>
      <c r="E16" s="95">
        <f>+D16*1000/14/3600</f>
        <v>28.650793650793652</v>
      </c>
      <c r="F16" s="45" t="s">
        <v>16</v>
      </c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2193946</v>
      </c>
      <c r="D21" s="40">
        <f>+C21-C16</f>
        <v>494</v>
      </c>
      <c r="E21" s="95">
        <f>+D21*1000/5/3600</f>
        <v>27.444444444444443</v>
      </c>
      <c r="F21" s="45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4">
        <v>2194431</v>
      </c>
      <c r="D26" s="40">
        <f>+C26-C21</f>
        <v>485</v>
      </c>
      <c r="E26" s="95">
        <f>+D26*1000/5/3600</f>
        <v>26.944444444444443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zoomScale="85" zoomScaleNormal="85" zoomScalePageLayoutView="70" workbookViewId="0">
      <selection activeCell="F99" sqref="F9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59</v>
      </c>
      <c r="C7" s="106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101">
        <f>+'Día 30'!C26</f>
        <v>2194431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7">
        <v>2195822</v>
      </c>
      <c r="D16" s="40">
        <f>+C16-C8</f>
        <v>1391</v>
      </c>
      <c r="E16" s="95">
        <f>+D16*1000/14/3600</f>
        <v>27.599206349206348</v>
      </c>
      <c r="F16" s="45" t="s">
        <v>16</v>
      </c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/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2196427</v>
      </c>
      <c r="D21" s="40">
        <f>+C21-C16</f>
        <v>605</v>
      </c>
      <c r="E21" s="95">
        <f>+D21*1000/5/3600</f>
        <v>33.611111111111114</v>
      </c>
      <c r="F21" s="45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4">
        <v>2197029</v>
      </c>
      <c r="D26" s="40">
        <f>+C26-C21</f>
        <v>602</v>
      </c>
      <c r="E26" s="95">
        <f>+D26*1000/5/3600</f>
        <v>33.444444444444443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44564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2'!C26</f>
        <v>2114925</v>
      </c>
      <c r="D8" s="28" t="s">
        <v>16</v>
      </c>
      <c r="E8" s="28"/>
      <c r="F8" s="8"/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2116600</v>
      </c>
      <c r="D16" s="40">
        <f>+C16-C8</f>
        <v>1675</v>
      </c>
      <c r="E16" s="95">
        <f>+D16*1000/14/3600</f>
        <v>33.234126984126988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2117186</v>
      </c>
      <c r="D21" s="40">
        <f>+C21-C16</f>
        <v>586</v>
      </c>
      <c r="E21" s="95">
        <f>+D21*1000/5/3600</f>
        <v>32.555555555555557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2117777</v>
      </c>
      <c r="D26" s="40">
        <f>+C26-C21</f>
        <v>591</v>
      </c>
      <c r="E26" s="95">
        <f>+D26*1000/5/3600</f>
        <v>32.833333333333336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zoomScale="85" zoomScaleNormal="85" zoomScalePageLayoutView="70" workbookViewId="0">
      <selection activeCell="D26" sqref="D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44930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3'!C26</f>
        <v>2117777</v>
      </c>
      <c r="D8" s="28" t="s">
        <v>16</v>
      </c>
      <c r="E8" s="28"/>
      <c r="F8" s="8"/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2119429</v>
      </c>
      <c r="D16" s="40">
        <f>+C16-C8</f>
        <v>1652</v>
      </c>
      <c r="E16" s="95">
        <f>+D16*1000/14/3600</f>
        <v>32.777777777777779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2120022</v>
      </c>
      <c r="D21" s="40">
        <f>+C21-C16</f>
        <v>593</v>
      </c>
      <c r="E21" s="95">
        <f>+D21*1000/5/3600</f>
        <v>32.944444444444443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2120612</v>
      </c>
      <c r="D26" s="40">
        <f>+C26-C21</f>
        <v>590</v>
      </c>
      <c r="E26" s="95">
        <f>+D26*1000/5/3600</f>
        <v>32.777777777777779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4" zoomScale="85" zoomScaleNormal="85" zoomScalePageLayoutView="70" workbookViewId="0">
      <selection activeCell="D26" sqref="D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44931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4'!C26</f>
        <v>2120612</v>
      </c>
      <c r="D8" s="28" t="s">
        <v>16</v>
      </c>
      <c r="E8" s="28"/>
      <c r="F8" s="8"/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2122252</v>
      </c>
      <c r="D16" s="40">
        <f>+C16-C8</f>
        <v>1640</v>
      </c>
      <c r="E16" s="95">
        <f>+D16*1000/14/3600</f>
        <v>32.539682539682538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2122847</v>
      </c>
      <c r="D21" s="40">
        <f>+C21-C16</f>
        <v>595</v>
      </c>
      <c r="E21" s="95">
        <f>+D21*1000/5/3600</f>
        <v>33.055555555555557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2123444</v>
      </c>
      <c r="D26" s="40">
        <f>+C26-C21</f>
        <v>597</v>
      </c>
      <c r="E26" s="95">
        <f>+D26*1000/5/3600</f>
        <v>33.166666666666664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7" zoomScale="85" zoomScaleNormal="85" zoomScalePageLayoutView="70" workbookViewId="0">
      <selection activeCell="C12" sqref="C1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44932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5'!C26</f>
        <v>2123444</v>
      </c>
      <c r="D8" s="28" t="s">
        <v>16</v>
      </c>
      <c r="E8" s="28"/>
      <c r="F8" s="8"/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2125087</v>
      </c>
      <c r="D16" s="40">
        <f>+C16-C8</f>
        <v>1643</v>
      </c>
      <c r="E16" s="95">
        <f>+D16*1000/14/3600</f>
        <v>32.599206349206348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0"/>
      <c r="H20" s="9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2125688</v>
      </c>
      <c r="D21" s="40">
        <f>+C21-C16</f>
        <v>601</v>
      </c>
      <c r="E21" s="95">
        <f>+D21*1000/5/3600</f>
        <v>33.388888888888886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2126281</v>
      </c>
      <c r="D26" s="40">
        <f>+C26-C21</f>
        <v>593</v>
      </c>
      <c r="E26" s="95">
        <f>+D26*1000/5/3600</f>
        <v>32.944444444444443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3" zoomScale="85" zoomScaleNormal="85" zoomScalePageLayoutView="70" workbookViewId="0">
      <selection activeCell="D9" sqref="D9:D1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44933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6'!C26</f>
        <v>2126281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2127934</v>
      </c>
      <c r="D16" s="40">
        <f>+C16-C8</f>
        <v>1653</v>
      </c>
      <c r="E16" s="95">
        <f>+D16*1000/14/3600</f>
        <v>32.797619047619044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2128547</v>
      </c>
      <c r="D21" s="40">
        <f>+C21-C16</f>
        <v>613</v>
      </c>
      <c r="E21" s="95">
        <f>+D21*1000/5/3600</f>
        <v>34.055555555555557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2129127</v>
      </c>
      <c r="D26" s="40">
        <f>+C26-C21</f>
        <v>580</v>
      </c>
      <c r="E26" s="95">
        <f>+D26*1000/5/3600</f>
        <v>32.222222222222221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1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8"/>
      <c r="C2" s="149"/>
      <c r="D2" s="133" t="s">
        <v>24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50"/>
      <c r="C3" s="151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25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44934</v>
      </c>
      <c r="C7" s="22" t="s">
        <v>26</v>
      </c>
      <c r="D7" s="23" t="s">
        <v>27</v>
      </c>
      <c r="E7" s="24" t="s">
        <v>15</v>
      </c>
      <c r="F7" s="25" t="s">
        <v>28</v>
      </c>
      <c r="G7" s="144" t="s">
        <v>29</v>
      </c>
      <c r="H7" s="14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7'!C26</f>
        <v>2129127</v>
      </c>
      <c r="D8" s="28" t="s">
        <v>16</v>
      </c>
      <c r="E8" s="28"/>
      <c r="F8" s="8" t="s">
        <v>16</v>
      </c>
      <c r="G8" s="146"/>
      <c r="H8" s="14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2130765</v>
      </c>
      <c r="D16" s="40">
        <f>+C16-C8</f>
        <v>1638</v>
      </c>
      <c r="E16" s="95">
        <f>+D16*1000/14/3600</f>
        <v>32.5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2131349</v>
      </c>
      <c r="D21" s="40">
        <f>+C21-C16</f>
        <v>584</v>
      </c>
      <c r="E21" s="95">
        <f>+D21*1000/5/3600</f>
        <v>32.444444444444443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2131934</v>
      </c>
      <c r="D26" s="40">
        <f>+C26-C21</f>
        <v>585</v>
      </c>
      <c r="E26" s="95">
        <f>+D26*1000/5/3600</f>
        <v>32.5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A0A36742-BFFF-47E6-BEFD-DAF1C3F8E455}"/>
</file>

<file path=customXml/itemProps2.xml><?xml version="1.0" encoding="utf-8"?>
<ds:datastoreItem xmlns:ds="http://schemas.openxmlformats.org/officeDocument/2006/customXml" ds:itemID="{2DA65F68-1D61-4944-B300-28376B828D27}"/>
</file>

<file path=customXml/itemProps3.xml><?xml version="1.0" encoding="utf-8"?>
<ds:datastoreItem xmlns:ds="http://schemas.openxmlformats.org/officeDocument/2006/customXml" ds:itemID="{C12492BE-E478-4FF1-97F4-819B7A0052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2023-05-12T17:00:21Z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