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2 Mar 2023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40" l="1"/>
  <c r="G42" i="40"/>
  <c r="L37" i="40"/>
  <c r="L36" i="40"/>
  <c r="L30" i="40"/>
  <c r="L24" i="40"/>
  <c r="L18" i="40"/>
  <c r="L13" i="40"/>
  <c r="L12" i="40"/>
  <c r="Q44" i="40"/>
  <c r="P44" i="40"/>
  <c r="Q43" i="40"/>
  <c r="P43" i="40"/>
  <c r="P41" i="40"/>
  <c r="Q41" i="40"/>
  <c r="F41" i="40"/>
  <c r="C8" i="45" l="1"/>
  <c r="D16" i="42"/>
  <c r="E14" i="45" l="1"/>
  <c r="D26" i="18" l="1"/>
  <c r="D16" i="17"/>
  <c r="E26" i="18"/>
  <c r="F40" i="40" l="1"/>
  <c r="G44" i="40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3" i="45"/>
  <c r="D13" i="45"/>
  <c r="D12" i="45"/>
  <c r="E12" i="45" s="1"/>
  <c r="E11" i="45"/>
  <c r="D11" i="45"/>
  <c r="D10" i="45"/>
  <c r="E10" i="45" s="1"/>
  <c r="G41" i="40" l="1"/>
  <c r="H41" i="40" s="1"/>
  <c r="E17" i="33"/>
  <c r="F37" i="40" l="1"/>
  <c r="F38" i="40"/>
  <c r="G38" i="40" s="1"/>
  <c r="H38" i="40" s="1"/>
  <c r="F39" i="40"/>
  <c r="G39" i="40" l="1"/>
  <c r="H39" i="40" s="1"/>
  <c r="G40" i="40"/>
  <c r="H40" i="40" s="1"/>
  <c r="Q38" i="40"/>
  <c r="Q39" i="40"/>
  <c r="C8" i="42"/>
  <c r="C8" i="41"/>
  <c r="C8" i="34"/>
  <c r="C8" i="33"/>
  <c r="D16" i="33" s="1"/>
  <c r="Q40" i="40" l="1"/>
  <c r="P40" i="40"/>
  <c r="P37" i="40" l="1"/>
  <c r="P38" i="40"/>
  <c r="P39" i="40"/>
  <c r="F29" i="40" l="1"/>
  <c r="F30" i="40"/>
  <c r="G30" i="40" s="1"/>
  <c r="H30" i="40" s="1"/>
  <c r="F31" i="40"/>
  <c r="G31" i="40" s="1"/>
  <c r="H31" i="40" s="1"/>
  <c r="F32" i="40"/>
  <c r="G32" i="40" s="1"/>
  <c r="H32" i="40" s="1"/>
  <c r="F33" i="40"/>
  <c r="G33" i="40" s="1"/>
  <c r="H33" i="40" s="1"/>
  <c r="F34" i="40"/>
  <c r="G34" i="40" s="1"/>
  <c r="H34" i="40" s="1"/>
  <c r="F35" i="40"/>
  <c r="F36" i="40"/>
  <c r="F22" i="40"/>
  <c r="F23" i="40"/>
  <c r="G23" i="40" s="1"/>
  <c r="H23" i="40" s="1"/>
  <c r="F24" i="40"/>
  <c r="G24" i="40" s="1"/>
  <c r="H24" i="40" s="1"/>
  <c r="F25" i="40"/>
  <c r="G25" i="40" s="1"/>
  <c r="H25" i="40" s="1"/>
  <c r="F26" i="40"/>
  <c r="F27" i="40"/>
  <c r="F28" i="40"/>
  <c r="G28" i="40" s="1"/>
  <c r="H28" i="40" s="1"/>
  <c r="F15" i="40"/>
  <c r="G15" i="40" s="1"/>
  <c r="H15" i="40" s="1"/>
  <c r="F16" i="40"/>
  <c r="G16" i="40" s="1"/>
  <c r="H16" i="40" s="1"/>
  <c r="F17" i="40"/>
  <c r="F18" i="40"/>
  <c r="F19" i="40"/>
  <c r="F20" i="40"/>
  <c r="G20" i="40" s="1"/>
  <c r="H20" i="40" s="1"/>
  <c r="F21" i="40"/>
  <c r="G21" i="40" s="1"/>
  <c r="H21" i="40" s="1"/>
  <c r="F11" i="40"/>
  <c r="F12" i="40"/>
  <c r="G12" i="40" s="1"/>
  <c r="H12" i="40" s="1"/>
  <c r="F13" i="40"/>
  <c r="F14" i="40"/>
  <c r="E16" i="42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E26" i="16" s="1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G22" i="40" l="1"/>
  <c r="H22" i="40" s="1"/>
  <c r="G14" i="40"/>
  <c r="H14" i="40" s="1"/>
  <c r="G19" i="40"/>
  <c r="H19" i="40" s="1"/>
  <c r="G27" i="40"/>
  <c r="H27" i="40" s="1"/>
  <c r="G36" i="40"/>
  <c r="H36" i="40" s="1"/>
  <c r="G37" i="40"/>
  <c r="H37" i="40" s="1"/>
  <c r="G17" i="40"/>
  <c r="H17" i="40" s="1"/>
  <c r="G11" i="40"/>
  <c r="H11" i="40" s="1"/>
  <c r="G13" i="40"/>
  <c r="H13" i="40" s="1"/>
  <c r="G18" i="40"/>
  <c r="H18" i="40" s="1"/>
  <c r="G26" i="40"/>
  <c r="H26" i="40" s="1"/>
  <c r="G35" i="40"/>
  <c r="H35" i="40" s="1"/>
  <c r="G29" i="40"/>
  <c r="H29" i="40" s="1"/>
  <c r="Q30" i="40"/>
  <c r="Q21" i="40"/>
  <c r="Q23" i="40"/>
  <c r="Q20" i="40"/>
  <c r="Q15" i="40"/>
  <c r="Q34" i="40"/>
  <c r="Q27" i="40"/>
  <c r="Q25" i="40"/>
  <c r="Q22" i="40"/>
  <c r="Q17" i="40"/>
  <c r="Q16" i="40"/>
  <c r="Q14" i="40"/>
  <c r="Q13" i="40"/>
  <c r="Q12" i="40"/>
  <c r="Q33" i="40"/>
  <c r="Q31" i="40"/>
  <c r="Q28" i="40"/>
  <c r="Q24" i="40"/>
  <c r="Q18" i="40" l="1"/>
  <c r="Q36" i="40"/>
  <c r="Q37" i="40"/>
  <c r="Q19" i="40"/>
  <c r="Q11" i="40"/>
  <c r="Q26" i="40"/>
  <c r="Q35" i="40"/>
  <c r="Q32" i="40"/>
  <c r="Q29" i="40"/>
  <c r="L31" i="40"/>
  <c r="L25" i="40"/>
  <c r="L19" i="40"/>
  <c r="Q46" i="40" l="1"/>
  <c r="D16" i="45"/>
  <c r="E16" i="45" s="1"/>
</calcChain>
</file>

<file path=xl/sharedStrings.xml><?xml version="1.0" encoding="utf-8"?>
<sst xmlns="http://schemas.openxmlformats.org/spreadsheetml/2006/main" count="721" uniqueCount="38">
  <si>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</si>
  <si>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</si>
  <si>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</si>
  <si>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</si>
  <si>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</si>
  <si>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</si>
  <si>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</si>
  <si>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</si>
  <si>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</si>
  <si>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</si>
  <si>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</si>
  <si>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</si>
  <si>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</si>
  <si>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</si>
  <si>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</si>
  <si>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</si>
  <si>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</si>
  <si>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</si>
  <si>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</si>
  <si>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</si>
  <si>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</si>
  <si>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</si>
  <si>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</si>
  <si>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</si>
  <si>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</si>
  <si>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</si>
  <si>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</si>
  <si>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</si>
  <si>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</si>
  <si>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</si>
  <si>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</si>
  <si>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</si>
  <si>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</si>
  <si>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Aporte  1 al 4 de marzo</t>
  </si>
  <si>
    <t>Aporte  5 al 11 de marzo</t>
  </si>
  <si>
    <t>Aporte 12 al 18 de marzo</t>
  </si>
  <si>
    <t>Aporte  19 al 25 de marzo</t>
  </si>
  <si>
    <t>Aporte 26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</si>
</sst>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0" fontId="1" fillId="7" borderId="61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3" fontId="1" fillId="6" borderId="61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>
      <alignment horizontal="center" vertical="center"/>
    </xf>
    <xf numFmtId="3" fontId="1" fillId="6" borderId="61" xfId="0" applyNumberFormat="1" applyFont="1" applyFill="1" applyBorder="1" applyAlignment="1" applyProtection="1">
      <alignment horizontal="center" vertical="center"/>
      <protection locked="0"/>
    </xf>
    <xf numFmtId="1" fontId="1" fillId="6" borderId="61" xfId="0" applyNumberFormat="1" applyFont="1" applyFill="1" applyBorder="1" applyAlignment="1">
      <alignment horizontal="center" vertical="center"/>
    </xf>
    <xf numFmtId="1" fontId="1" fillId="6" borderId="62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3" fontId="1" fillId="7" borderId="62" xfId="0" applyNumberFormat="1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5" zoomScale="90" zoomScaleNormal="90" workbookViewId="0">
      <selection activeCell="L46" sqref="L46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5" t="s">
        <v>4</v>
      </c>
      <c r="D8" s="115" t="s">
        <v>5</v>
      </c>
      <c r="E8" s="46" t="s">
        <v>6</v>
      </c>
      <c r="F8" s="115" t="s">
        <v>7</v>
      </c>
      <c r="G8" s="119" t="s">
        <v>8</v>
      </c>
      <c r="H8" s="120"/>
      <c r="I8" s="1"/>
      <c r="J8" s="1"/>
      <c r="K8" s="60" t="s">
        <v>9</v>
      </c>
      <c r="L8" s="64"/>
      <c r="M8" s="64"/>
      <c r="N8" s="64"/>
      <c r="O8" s="117" t="s">
        <v>10</v>
      </c>
      <c r="P8" s="115" t="s">
        <v>11</v>
      </c>
      <c r="Q8" s="117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6"/>
      <c r="D9" s="116"/>
      <c r="E9" s="84" t="s">
        <v>13</v>
      </c>
      <c r="F9" s="116"/>
      <c r="G9" s="121"/>
      <c r="H9" s="122"/>
      <c r="I9" s="1"/>
      <c r="J9" s="1"/>
      <c r="K9" s="1"/>
      <c r="L9" s="64"/>
      <c r="M9" s="64"/>
      <c r="N9" s="64"/>
      <c r="O9" s="118"/>
      <c r="P9" s="116"/>
      <c r="Q9" s="118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44985</v>
      </c>
      <c r="E10" s="82">
        <v>0.33333333333333331</v>
      </c>
      <c r="F10" s="83">
        <v>2274861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44986</v>
      </c>
      <c r="E11" s="61">
        <v>0.33333333333333331</v>
      </c>
      <c r="F11" s="49">
        <f>'Día 1'!C16</f>
        <v>2277606</v>
      </c>
      <c r="G11" s="49">
        <f>F11-F10</f>
        <v>2745</v>
      </c>
      <c r="H11" s="50">
        <f>G11*1000/24/60/60</f>
        <v>31.770833333333332</v>
      </c>
      <c r="I11" s="1"/>
      <c r="J11" s="1"/>
      <c r="K11" s="112" t="s">
        <v>33</v>
      </c>
      <c r="L11" s="113"/>
      <c r="M11" s="114"/>
      <c r="O11" s="49">
        <v>30</v>
      </c>
      <c r="P11" s="49">
        <f>O11*60*60*24/1000</f>
        <v>2592</v>
      </c>
      <c r="Q11" s="49">
        <f t="shared" ref="Q11:Q40" si="0">G11</f>
        <v>2745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44987</v>
      </c>
      <c r="E12" s="61">
        <v>0.33333333333333331</v>
      </c>
      <c r="F12" s="49">
        <f>'Día 2'!C16</f>
        <v>2280367</v>
      </c>
      <c r="G12" s="49">
        <f t="shared" ref="G12:G41" si="1">F12-F11</f>
        <v>2761</v>
      </c>
      <c r="H12" s="50">
        <f t="shared" ref="H12:H41" si="2">G12*1000/24/60/60</f>
        <v>31.956018518518519</v>
      </c>
      <c r="I12" s="1"/>
      <c r="K12" s="62"/>
      <c r="L12" s="68">
        <f>SUM(G11:G14)</f>
        <v>11096</v>
      </c>
      <c r="M12" s="70" t="s">
        <v>14</v>
      </c>
      <c r="N12" s="67"/>
      <c r="O12" s="49">
        <v>30</v>
      </c>
      <c r="P12" s="49">
        <f t="shared" ref="P12:P39" si="3">O12*60*60*24/1000</f>
        <v>2592</v>
      </c>
      <c r="Q12" s="49">
        <f t="shared" si="0"/>
        <v>2761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44988</v>
      </c>
      <c r="E13" s="61">
        <v>0.33333333333333331</v>
      </c>
      <c r="F13" s="49">
        <f>'Día 3'!C16</f>
        <v>2283159</v>
      </c>
      <c r="G13" s="49">
        <f t="shared" si="1"/>
        <v>2792</v>
      </c>
      <c r="H13" s="50">
        <f t="shared" si="2"/>
        <v>32.314814814814817</v>
      </c>
      <c r="I13" s="1"/>
      <c r="J13" s="1"/>
      <c r="K13" s="62"/>
      <c r="L13" s="73">
        <f>L12*1000/4/24/60/60</f>
        <v>32.106481481481481</v>
      </c>
      <c r="M13" s="73" t="s">
        <v>15</v>
      </c>
      <c r="N13" s="67"/>
      <c r="O13" s="49">
        <v>30</v>
      </c>
      <c r="P13" s="49">
        <f t="shared" si="3"/>
        <v>2592</v>
      </c>
      <c r="Q13" s="49">
        <f t="shared" si="0"/>
        <v>2792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44989</v>
      </c>
      <c r="E14" s="61">
        <v>0.33333333333333331</v>
      </c>
      <c r="F14" s="49">
        <f>'Día 4'!C16</f>
        <v>2285957</v>
      </c>
      <c r="G14" s="49">
        <f t="shared" si="1"/>
        <v>2798</v>
      </c>
      <c r="H14" s="50">
        <f t="shared" si="2"/>
        <v>32.38425925925926</v>
      </c>
      <c r="I14" s="1"/>
      <c r="J14" s="1"/>
      <c r="K14" s="63"/>
      <c r="L14" s="71"/>
      <c r="M14" s="72"/>
      <c r="N14" s="67"/>
      <c r="O14" s="49">
        <v>30</v>
      </c>
      <c r="P14" s="49">
        <f t="shared" si="3"/>
        <v>2592</v>
      </c>
      <c r="Q14" s="49">
        <f t="shared" si="0"/>
        <v>2798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44990</v>
      </c>
      <c r="E15" s="61">
        <v>0.33333333333333331</v>
      </c>
      <c r="F15" s="49">
        <f>'Día 5'!C16</f>
        <v>2288824</v>
      </c>
      <c r="G15" s="49">
        <f t="shared" si="1"/>
        <v>2867</v>
      </c>
      <c r="H15" s="50">
        <f t="shared" si="2"/>
        <v>33.182870370370367</v>
      </c>
      <c r="I15" s="1"/>
      <c r="J15" s="1"/>
      <c r="K15" s="1"/>
      <c r="L15" s="68"/>
      <c r="M15" s="66"/>
      <c r="N15" s="67"/>
      <c r="O15" s="49">
        <v>30</v>
      </c>
      <c r="P15" s="49">
        <f t="shared" si="3"/>
        <v>2592</v>
      </c>
      <c r="Q15" s="49">
        <f t="shared" si="0"/>
        <v>2867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44991</v>
      </c>
      <c r="E16" s="61">
        <v>0.33333333333333331</v>
      </c>
      <c r="F16" s="49">
        <f>'DÍa 6'!C16</f>
        <v>2291636</v>
      </c>
      <c r="G16" s="49">
        <f t="shared" si="1"/>
        <v>2812</v>
      </c>
      <c r="H16" s="50">
        <f t="shared" si="2"/>
        <v>32.546296296296298</v>
      </c>
      <c r="I16" s="1"/>
      <c r="J16" s="1"/>
      <c r="K16" s="1"/>
      <c r="L16" s="68"/>
      <c r="M16" s="66"/>
      <c r="N16" s="67"/>
      <c r="O16" s="49">
        <v>30</v>
      </c>
      <c r="P16" s="49">
        <f t="shared" si="3"/>
        <v>2592</v>
      </c>
      <c r="Q16" s="49">
        <f t="shared" si="0"/>
        <v>2812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44992</v>
      </c>
      <c r="E17" s="61">
        <v>0.33333333333333331</v>
      </c>
      <c r="F17" s="49">
        <f>'Día 7'!C16</f>
        <v>2294428</v>
      </c>
      <c r="G17" s="49">
        <f t="shared" si="1"/>
        <v>2792</v>
      </c>
      <c r="H17" s="50">
        <f t="shared" si="2"/>
        <v>32.314814814814817</v>
      </c>
      <c r="I17" s="1"/>
      <c r="J17" s="1"/>
      <c r="K17" s="112" t="s">
        <v>34</v>
      </c>
      <c r="L17" s="113"/>
      <c r="M17" s="114"/>
      <c r="N17" s="67"/>
      <c r="O17" s="49">
        <v>30</v>
      </c>
      <c r="P17" s="49">
        <f t="shared" si="3"/>
        <v>2592</v>
      </c>
      <c r="Q17" s="49">
        <f t="shared" si="0"/>
        <v>2792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44993</v>
      </c>
      <c r="E18" s="61">
        <v>0.33333333333333331</v>
      </c>
      <c r="F18" s="49">
        <f>'Día 8'!C16</f>
        <v>2297204</v>
      </c>
      <c r="G18" s="49">
        <f t="shared" si="1"/>
        <v>2776</v>
      </c>
      <c r="H18" s="50">
        <f t="shared" si="2"/>
        <v>32.129629629629633</v>
      </c>
      <c r="I18" s="1"/>
      <c r="K18" s="62"/>
      <c r="L18" s="68">
        <f>SUM(G15:G21)</f>
        <v>19691</v>
      </c>
      <c r="M18" s="70" t="s">
        <v>14</v>
      </c>
      <c r="N18" s="67"/>
      <c r="O18" s="49">
        <v>30</v>
      </c>
      <c r="P18" s="49">
        <f t="shared" si="3"/>
        <v>2592</v>
      </c>
      <c r="Q18" s="49">
        <f t="shared" si="0"/>
        <v>2776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44994</v>
      </c>
      <c r="E19" s="61">
        <v>0.33333333333333331</v>
      </c>
      <c r="F19" s="49">
        <f>'Día 9'!C16</f>
        <v>2300017</v>
      </c>
      <c r="G19" s="49">
        <f t="shared" si="1"/>
        <v>2813</v>
      </c>
      <c r="H19" s="50">
        <f t="shared" si="2"/>
        <v>32.557870370370367</v>
      </c>
      <c r="I19" s="1"/>
      <c r="J19" s="1"/>
      <c r="K19" s="62"/>
      <c r="L19" s="73">
        <f>L18*1000/7/24/60/60</f>
        <v>32.557870370370367</v>
      </c>
      <c r="M19" s="73" t="s">
        <v>15</v>
      </c>
      <c r="N19" s="67"/>
      <c r="O19" s="49">
        <v>30</v>
      </c>
      <c r="P19" s="49">
        <f t="shared" si="3"/>
        <v>2592</v>
      </c>
      <c r="Q19" s="49">
        <f t="shared" si="0"/>
        <v>2813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44995</v>
      </c>
      <c r="E20" s="61">
        <v>0.33333333333333331</v>
      </c>
      <c r="F20" s="49">
        <f>'Día 10'!C16</f>
        <v>2302853</v>
      </c>
      <c r="G20" s="49">
        <f t="shared" si="1"/>
        <v>2836</v>
      </c>
      <c r="H20" s="50">
        <f t="shared" si="2"/>
        <v>32.824074074074076</v>
      </c>
      <c r="I20" s="1"/>
      <c r="J20" s="1"/>
      <c r="K20" s="63"/>
      <c r="L20" s="71"/>
      <c r="M20" s="72"/>
      <c r="N20" s="67"/>
      <c r="O20" s="49">
        <v>30</v>
      </c>
      <c r="P20" s="49">
        <f t="shared" si="3"/>
        <v>2592</v>
      </c>
      <c r="Q20" s="49">
        <f t="shared" si="0"/>
        <v>2836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44996</v>
      </c>
      <c r="E21" s="61">
        <v>0.33333333333333331</v>
      </c>
      <c r="F21" s="49">
        <f>'Día 11'!C16</f>
        <v>2305648</v>
      </c>
      <c r="G21" s="49">
        <f t="shared" si="1"/>
        <v>2795</v>
      </c>
      <c r="H21" s="50">
        <f t="shared" si="2"/>
        <v>32.349537037037038</v>
      </c>
      <c r="I21" s="1"/>
      <c r="J21" s="1"/>
      <c r="K21" s="1"/>
      <c r="L21" s="65"/>
      <c r="M21" s="66"/>
      <c r="N21" s="67"/>
      <c r="O21" s="49">
        <v>30</v>
      </c>
      <c r="P21" s="49">
        <f t="shared" si="3"/>
        <v>2592</v>
      </c>
      <c r="Q21" s="49">
        <f t="shared" si="0"/>
        <v>2795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44997</v>
      </c>
      <c r="E22" s="61">
        <v>0.33333333333333331</v>
      </c>
      <c r="F22" s="49">
        <f>'Día 12'!C16</f>
        <v>2308408</v>
      </c>
      <c r="G22" s="49">
        <f t="shared" si="1"/>
        <v>2760</v>
      </c>
      <c r="H22" s="50">
        <f t="shared" si="2"/>
        <v>31.944444444444446</v>
      </c>
      <c r="I22" s="1"/>
      <c r="J22" s="1"/>
      <c r="K22" s="1"/>
      <c r="L22" s="65"/>
      <c r="M22" s="66"/>
      <c r="N22" s="67"/>
      <c r="O22" s="49">
        <v>30</v>
      </c>
      <c r="P22" s="49">
        <f t="shared" si="3"/>
        <v>2592</v>
      </c>
      <c r="Q22" s="49">
        <f t="shared" si="0"/>
        <v>2760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44998</v>
      </c>
      <c r="E23" s="61">
        <v>0.33333333333333331</v>
      </c>
      <c r="F23" s="49">
        <f>'Día 13'!C16</f>
        <v>2311182</v>
      </c>
      <c r="G23" s="49">
        <f t="shared" si="1"/>
        <v>2774</v>
      </c>
      <c r="H23" s="50">
        <f t="shared" si="2"/>
        <v>32.106481481481481</v>
      </c>
      <c r="I23" s="1"/>
      <c r="J23" s="1"/>
      <c r="K23" s="112" t="s">
        <v>35</v>
      </c>
      <c r="L23" s="113"/>
      <c r="M23" s="114"/>
      <c r="N23" s="67"/>
      <c r="O23" s="49">
        <v>30</v>
      </c>
      <c r="P23" s="49">
        <f t="shared" si="3"/>
        <v>2592</v>
      </c>
      <c r="Q23" s="49">
        <f t="shared" si="0"/>
        <v>2774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44999</v>
      </c>
      <c r="E24" s="61">
        <v>0.33333333333333331</v>
      </c>
      <c r="F24" s="49">
        <f>'Día 14'!C16</f>
        <v>2314053</v>
      </c>
      <c r="G24" s="49">
        <f t="shared" si="1"/>
        <v>2871</v>
      </c>
      <c r="H24" s="50">
        <f t="shared" si="2"/>
        <v>33.229166666666664</v>
      </c>
      <c r="I24" s="1"/>
      <c r="K24" s="62"/>
      <c r="L24" s="68">
        <f>SUM(G22:G28)</f>
        <v>19505</v>
      </c>
      <c r="M24" s="70" t="s">
        <v>14</v>
      </c>
      <c r="N24" s="67"/>
      <c r="O24" s="49">
        <v>30</v>
      </c>
      <c r="P24" s="49">
        <f t="shared" si="3"/>
        <v>2592</v>
      </c>
      <c r="Q24" s="49">
        <f t="shared" si="0"/>
        <v>2871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45000</v>
      </c>
      <c r="E25" s="61">
        <v>0.33333333333333331</v>
      </c>
      <c r="F25" s="49">
        <f>'Día 15'!C16</f>
        <v>2316843</v>
      </c>
      <c r="G25" s="49">
        <f t="shared" si="1"/>
        <v>2790</v>
      </c>
      <c r="H25" s="50">
        <f t="shared" si="2"/>
        <v>32.291666666666664</v>
      </c>
      <c r="I25" s="1"/>
      <c r="J25" s="1"/>
      <c r="K25" s="62"/>
      <c r="L25" s="73">
        <f>L24*1000/7/24/60/60</f>
        <v>32.25033068783069</v>
      </c>
      <c r="M25" s="73" t="s">
        <v>15</v>
      </c>
      <c r="N25" s="67"/>
      <c r="O25" s="49">
        <v>30</v>
      </c>
      <c r="P25" s="49">
        <f t="shared" si="3"/>
        <v>2592</v>
      </c>
      <c r="Q25" s="49">
        <f t="shared" si="0"/>
        <v>2790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45001</v>
      </c>
      <c r="E26" s="61">
        <v>0.33333333333333331</v>
      </c>
      <c r="F26" s="49">
        <f>'Día 16'!C16</f>
        <v>2319596</v>
      </c>
      <c r="G26" s="49">
        <f t="shared" si="1"/>
        <v>2753</v>
      </c>
      <c r="H26" s="50">
        <f t="shared" si="2"/>
        <v>31.863425925925924</v>
      </c>
      <c r="I26" s="1"/>
      <c r="J26" s="1"/>
      <c r="K26" s="63"/>
      <c r="L26" s="71"/>
      <c r="M26" s="72"/>
      <c r="N26" s="67"/>
      <c r="O26" s="49">
        <v>30</v>
      </c>
      <c r="P26" s="49">
        <f t="shared" si="3"/>
        <v>2592</v>
      </c>
      <c r="Q26" s="49">
        <f t="shared" si="0"/>
        <v>2753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45002</v>
      </c>
      <c r="E27" s="61">
        <v>0.33333333333333331</v>
      </c>
      <c r="F27" s="49">
        <f>'Día 17'!C16</f>
        <v>2322334</v>
      </c>
      <c r="G27" s="49">
        <f t="shared" si="1"/>
        <v>2738</v>
      </c>
      <c r="H27" s="50">
        <f t="shared" si="2"/>
        <v>31.689814814814817</v>
      </c>
      <c r="I27" s="1"/>
      <c r="J27" s="1"/>
      <c r="K27" s="1"/>
      <c r="L27" s="65"/>
      <c r="M27" s="66"/>
      <c r="N27" s="67"/>
      <c r="O27" s="49">
        <v>30</v>
      </c>
      <c r="P27" s="49">
        <f t="shared" si="3"/>
        <v>2592</v>
      </c>
      <c r="Q27" s="49">
        <f t="shared" si="0"/>
        <v>2738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45003</v>
      </c>
      <c r="E28" s="61">
        <v>0.33333333333333331</v>
      </c>
      <c r="F28" s="49">
        <f>'Día 18'!C16</f>
        <v>2325153</v>
      </c>
      <c r="G28" s="49">
        <f t="shared" si="1"/>
        <v>2819</v>
      </c>
      <c r="H28" s="50">
        <f t="shared" si="2"/>
        <v>32.627314814814817</v>
      </c>
      <c r="I28" s="1"/>
      <c r="J28" s="1"/>
      <c r="K28" s="1"/>
      <c r="L28" s="65"/>
      <c r="M28" s="66"/>
      <c r="N28" s="67"/>
      <c r="O28" s="49">
        <v>30</v>
      </c>
      <c r="P28" s="49">
        <f t="shared" si="3"/>
        <v>2592</v>
      </c>
      <c r="Q28" s="49">
        <f t="shared" si="0"/>
        <v>2819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45004</v>
      </c>
      <c r="E29" s="61">
        <v>0.33333333333333331</v>
      </c>
      <c r="F29" s="49">
        <f>'Día 19'!C16</f>
        <v>2327879</v>
      </c>
      <c r="G29" s="49">
        <f t="shared" si="1"/>
        <v>2726</v>
      </c>
      <c r="H29" s="50">
        <f t="shared" si="2"/>
        <v>31.550925925925924</v>
      </c>
      <c r="I29" s="1"/>
      <c r="J29" s="1"/>
      <c r="K29" s="112" t="s">
        <v>36</v>
      </c>
      <c r="L29" s="113"/>
      <c r="M29" s="114"/>
      <c r="N29" s="67"/>
      <c r="O29" s="49">
        <v>30</v>
      </c>
      <c r="P29" s="49">
        <f t="shared" si="3"/>
        <v>2592</v>
      </c>
      <c r="Q29" s="49">
        <f t="shared" si="0"/>
        <v>2726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45005</v>
      </c>
      <c r="E30" s="61">
        <v>0.33333333333333331</v>
      </c>
      <c r="F30" s="49">
        <f>'Día 20'!C16</f>
        <v>2330614</v>
      </c>
      <c r="G30" s="49">
        <f t="shared" si="1"/>
        <v>2735</v>
      </c>
      <c r="H30" s="50">
        <f t="shared" si="2"/>
        <v>31.655092592592592</v>
      </c>
      <c r="I30" s="1"/>
      <c r="K30" s="62"/>
      <c r="L30" s="68">
        <f>SUM(G29:G35)</f>
        <v>18932</v>
      </c>
      <c r="M30" s="70" t="s">
        <v>14</v>
      </c>
      <c r="N30" s="67"/>
      <c r="O30" s="49">
        <v>30</v>
      </c>
      <c r="P30" s="49">
        <f t="shared" si="3"/>
        <v>2592</v>
      </c>
      <c r="Q30" s="49">
        <f t="shared" si="0"/>
        <v>2735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45006</v>
      </c>
      <c r="E31" s="61">
        <v>0.33333333333333331</v>
      </c>
      <c r="F31" s="49">
        <f>'Día 21'!C16</f>
        <v>2333340</v>
      </c>
      <c r="G31" s="49">
        <f t="shared" si="1"/>
        <v>2726</v>
      </c>
      <c r="H31" s="50">
        <f t="shared" si="2"/>
        <v>31.550925925925924</v>
      </c>
      <c r="I31" s="1"/>
      <c r="J31" s="1"/>
      <c r="K31" s="62"/>
      <c r="L31" s="73">
        <f>L30*1000/7/24/60/60</f>
        <v>31.302910052910057</v>
      </c>
      <c r="M31" s="73" t="s">
        <v>15</v>
      </c>
      <c r="N31" s="67"/>
      <c r="O31" s="49">
        <v>30</v>
      </c>
      <c r="P31" s="49">
        <f t="shared" si="3"/>
        <v>2592</v>
      </c>
      <c r="Q31" s="49">
        <f t="shared" si="0"/>
        <v>2726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45007</v>
      </c>
      <c r="E32" s="61">
        <v>0.33333333333333331</v>
      </c>
      <c r="F32" s="49">
        <f>'Día 22'!C16</f>
        <v>2336011</v>
      </c>
      <c r="G32" s="49">
        <f t="shared" si="1"/>
        <v>2671</v>
      </c>
      <c r="H32" s="50">
        <f t="shared" si="2"/>
        <v>30.914351851851851</v>
      </c>
      <c r="I32" s="1"/>
      <c r="J32" s="1"/>
      <c r="K32" s="63"/>
      <c r="L32" s="71"/>
      <c r="M32" s="72"/>
      <c r="N32" s="67"/>
      <c r="O32" s="49">
        <v>30</v>
      </c>
      <c r="P32" s="49">
        <f t="shared" si="3"/>
        <v>2592</v>
      </c>
      <c r="Q32" s="49">
        <f t="shared" si="0"/>
        <v>2671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45008</v>
      </c>
      <c r="E33" s="61">
        <v>0.33333333333333331</v>
      </c>
      <c r="F33" s="49">
        <f>'Día 23'!C16</f>
        <v>2338684</v>
      </c>
      <c r="G33" s="49">
        <f t="shared" si="1"/>
        <v>2673</v>
      </c>
      <c r="H33" s="50">
        <f t="shared" si="2"/>
        <v>30.9375</v>
      </c>
      <c r="I33" s="1"/>
      <c r="J33" s="1"/>
      <c r="K33" s="1"/>
      <c r="L33" s="65"/>
      <c r="M33" s="66"/>
      <c r="N33" s="67"/>
      <c r="O33" s="49">
        <v>30</v>
      </c>
      <c r="P33" s="49">
        <f t="shared" si="3"/>
        <v>2592</v>
      </c>
      <c r="Q33" s="49">
        <f t="shared" si="0"/>
        <v>2673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45009</v>
      </c>
      <c r="E34" s="61">
        <v>0.33333333333333331</v>
      </c>
      <c r="F34" s="49">
        <f>'Día 24'!C16</f>
        <v>2341381</v>
      </c>
      <c r="G34" s="49">
        <f t="shared" si="1"/>
        <v>2697</v>
      </c>
      <c r="H34" s="50">
        <f t="shared" si="2"/>
        <v>31.215277777777779</v>
      </c>
      <c r="I34" s="1"/>
      <c r="J34" s="1"/>
      <c r="K34" s="1"/>
      <c r="L34" s="65"/>
      <c r="M34" s="66"/>
      <c r="N34" s="67"/>
      <c r="O34" s="49">
        <v>30</v>
      </c>
      <c r="P34" s="49">
        <f t="shared" si="3"/>
        <v>2592</v>
      </c>
      <c r="Q34" s="49">
        <f t="shared" si="0"/>
        <v>2697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45010</v>
      </c>
      <c r="E35" s="61">
        <v>0.33333333333333331</v>
      </c>
      <c r="F35" s="49">
        <f>'Día 25'!C16</f>
        <v>2344085</v>
      </c>
      <c r="G35" s="49">
        <f t="shared" si="1"/>
        <v>2704</v>
      </c>
      <c r="H35" s="50">
        <f t="shared" si="2"/>
        <v>31.296296296296298</v>
      </c>
      <c r="I35" s="1"/>
      <c r="J35" s="1"/>
      <c r="K35" s="112" t="s">
        <v>37</v>
      </c>
      <c r="L35" s="113"/>
      <c r="M35" s="114"/>
      <c r="N35" s="67"/>
      <c r="O35" s="49">
        <v>30</v>
      </c>
      <c r="P35" s="49">
        <f t="shared" si="3"/>
        <v>2592</v>
      </c>
      <c r="Q35" s="49">
        <f t="shared" si="0"/>
        <v>2704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45011</v>
      </c>
      <c r="E36" s="61">
        <v>0.33333333333333331</v>
      </c>
      <c r="F36" s="49">
        <f>'Día 26'!C16</f>
        <v>2346746</v>
      </c>
      <c r="G36" s="49">
        <f t="shared" si="1"/>
        <v>2661</v>
      </c>
      <c r="H36" s="50">
        <f t="shared" si="2"/>
        <v>30.798611111111111</v>
      </c>
      <c r="I36" s="1"/>
      <c r="K36" s="62"/>
      <c r="L36" s="68">
        <f>SUM(G36:G41)</f>
        <v>16050</v>
      </c>
      <c r="M36" s="70" t="s">
        <v>14</v>
      </c>
      <c r="N36" s="67"/>
      <c r="O36" s="49">
        <v>30</v>
      </c>
      <c r="P36" s="49">
        <f t="shared" si="3"/>
        <v>2592</v>
      </c>
      <c r="Q36" s="49">
        <f t="shared" si="0"/>
        <v>2661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45012</v>
      </c>
      <c r="E37" s="61">
        <v>0.33333333333333331</v>
      </c>
      <c r="F37" s="49">
        <f>'Día 27'!C16</f>
        <v>2349395</v>
      </c>
      <c r="G37" s="49">
        <f t="shared" si="1"/>
        <v>2649</v>
      </c>
      <c r="H37" s="50">
        <f t="shared" si="2"/>
        <v>30.659722222222221</v>
      </c>
      <c r="I37" s="1"/>
      <c r="J37" s="1"/>
      <c r="K37" s="62"/>
      <c r="L37" s="73">
        <f>L36*1000/6/24/60/60</f>
        <v>30.960648148148149</v>
      </c>
      <c r="M37" s="73" t="s">
        <v>15</v>
      </c>
      <c r="N37" s="67"/>
      <c r="O37" s="49">
        <v>30</v>
      </c>
      <c r="P37" s="49">
        <f t="shared" si="3"/>
        <v>2592</v>
      </c>
      <c r="Q37" s="49">
        <f t="shared" si="0"/>
        <v>2649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45013</v>
      </c>
      <c r="E38" s="61">
        <v>0.33333333333333331</v>
      </c>
      <c r="F38" s="49">
        <f>'Día 28'!C16</f>
        <v>2352047</v>
      </c>
      <c r="G38" s="49">
        <f t="shared" si="1"/>
        <v>2652</v>
      </c>
      <c r="H38" s="50">
        <f t="shared" si="2"/>
        <v>30.694444444444446</v>
      </c>
      <c r="I38" s="1"/>
      <c r="J38" s="1"/>
      <c r="K38" s="63"/>
      <c r="L38" s="71"/>
      <c r="M38" s="72"/>
      <c r="N38" s="67"/>
      <c r="O38" s="49">
        <v>30</v>
      </c>
      <c r="P38" s="49">
        <f t="shared" si="3"/>
        <v>2592</v>
      </c>
      <c r="Q38" s="49">
        <f t="shared" si="0"/>
        <v>2652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45014</v>
      </c>
      <c r="E39" s="61">
        <v>0.33333333333333331</v>
      </c>
      <c r="F39" s="49">
        <f>'Día 29'!C16</f>
        <v>2354736</v>
      </c>
      <c r="G39" s="49">
        <f t="shared" si="1"/>
        <v>2689</v>
      </c>
      <c r="H39" s="50">
        <f t="shared" si="2"/>
        <v>31.122685185185183</v>
      </c>
      <c r="I39" s="1"/>
      <c r="J39" s="1"/>
      <c r="K39" s="1"/>
      <c r="L39" s="65"/>
      <c r="M39" s="66"/>
      <c r="N39" s="67"/>
      <c r="O39" s="49">
        <v>30</v>
      </c>
      <c r="P39" s="49">
        <f t="shared" si="3"/>
        <v>2592</v>
      </c>
      <c r="Q39" s="49">
        <f t="shared" si="0"/>
        <v>2689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45015</v>
      </c>
      <c r="E40" s="61">
        <v>0.33333333333333298</v>
      </c>
      <c r="F40" s="49">
        <f>'Día 30'!C16</f>
        <v>2357438</v>
      </c>
      <c r="G40" s="49">
        <f t="shared" si="1"/>
        <v>2702</v>
      </c>
      <c r="H40" s="50">
        <f t="shared" si="2"/>
        <v>31.273148148148149</v>
      </c>
      <c r="I40" s="1"/>
      <c r="J40" s="1"/>
      <c r="K40" s="1"/>
      <c r="L40" s="65"/>
      <c r="M40" s="66"/>
      <c r="N40" s="67"/>
      <c r="O40" s="49">
        <v>30</v>
      </c>
      <c r="P40" s="49">
        <f t="shared" ref="P40" si="4">O40*60*60*24/1000</f>
        <v>2592</v>
      </c>
      <c r="Q40" s="49">
        <f t="shared" si="0"/>
        <v>2702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45016</v>
      </c>
      <c r="E41" s="61">
        <v>0.33333333333333298</v>
      </c>
      <c r="F41" s="49">
        <f>'Día 31'!C16</f>
        <v>2360135</v>
      </c>
      <c r="G41" s="49">
        <f t="shared" si="1"/>
        <v>2697</v>
      </c>
      <c r="H41" s="50">
        <f t="shared" si="2"/>
        <v>31.215277777777779</v>
      </c>
      <c r="I41" s="1"/>
      <c r="J41" s="1"/>
      <c r="K41" s="1"/>
      <c r="L41" s="1"/>
      <c r="M41" s="1"/>
      <c r="N41" s="1"/>
      <c r="O41" s="49">
        <v>30</v>
      </c>
      <c r="P41" s="49">
        <f t="shared" ref="P41" si="5">O41*60*60*24/1000</f>
        <v>2592</v>
      </c>
      <c r="Q41" s="49">
        <f t="shared" ref="Q41" si="6">G41</f>
        <v>2697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51"/>
      <c r="D42" s="152"/>
      <c r="E42" s="153"/>
      <c r="F42" s="154"/>
      <c r="G42" s="155">
        <f>(AVERAGE(G11:G41)-2592)/2592</f>
        <v>6.1255475906013622E-2</v>
      </c>
      <c r="H42" s="155">
        <f>(AVERAGE(H11:H41)-30)/30</f>
        <v>6.125547590601374E-2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0" t="s">
        <v>17</v>
      </c>
      <c r="O43" s="77" t="s">
        <v>18</v>
      </c>
      <c r="P43" s="76">
        <f>SUM(P11:P41)</f>
        <v>80352</v>
      </c>
      <c r="Q43" s="76">
        <f>SUM(Q11:Q41)</f>
        <v>85274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31.837664277180401</v>
      </c>
      <c r="H44" s="59" t="s">
        <v>20</v>
      </c>
      <c r="I44" s="1"/>
      <c r="J44" s="1"/>
      <c r="K44" s="1"/>
      <c r="L44" s="1"/>
      <c r="M44" s="60"/>
      <c r="N44" s="111"/>
      <c r="O44" s="78" t="s">
        <v>21</v>
      </c>
      <c r="P44" s="93">
        <f>P43*1000/31/24/60/60</f>
        <v>30</v>
      </c>
      <c r="Q44" s="96">
        <f>Q43*1000/31/24/60/60</f>
        <v>31.837664277180401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4922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44994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2298384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2300017</v>
      </c>
      <c r="D16" s="40">
        <f>+C16-C8</f>
        <v>1633</v>
      </c>
      <c r="E16" s="97">
        <f>+D16*1000/14/3600</f>
        <v>32.400793650793652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2300610</v>
      </c>
      <c r="D21" s="40">
        <f>+C21-C16</f>
        <v>593</v>
      </c>
      <c r="E21" s="97">
        <f>+D21*1000/5/3600</f>
        <v>32.944444444444443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2301194</v>
      </c>
      <c r="D26" s="40">
        <f>+C26-C21</f>
        <v>584</v>
      </c>
      <c r="E26" s="97">
        <f>+D26*1000/5/3600</f>
        <v>32.444444444444443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B16" sqref="B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2301194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2302853</v>
      </c>
      <c r="D16" s="40">
        <f>+C16-C8</f>
        <v>1659</v>
      </c>
      <c r="E16" s="97">
        <f>+D16*1000/14/3600</f>
        <v>32.916666666666664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2303442</v>
      </c>
      <c r="D21" s="40">
        <f>+C21-C16</f>
        <v>589</v>
      </c>
      <c r="E21" s="97">
        <f>+D21*1000/5/3600</f>
        <v>32.722222222222221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2304024</v>
      </c>
      <c r="D26" s="40">
        <f>+C26-C21</f>
        <v>582</v>
      </c>
      <c r="E26" s="97">
        <f>+D26*1000/5/3600</f>
        <v>32.333333333333336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B16" sqref="B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2304024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2305648</v>
      </c>
      <c r="D16" s="40">
        <f>+C16-C8</f>
        <v>1624</v>
      </c>
      <c r="E16" s="40">
        <f>+D16*1000/14/3600</f>
        <v>32.222222222222221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2306223</v>
      </c>
      <c r="D21" s="40">
        <f>+C21-C16</f>
        <v>575</v>
      </c>
      <c r="E21" s="97">
        <f>+D21*1000/5/3600</f>
        <v>31.944444444444443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2306808</v>
      </c>
      <c r="D26" s="40">
        <f>+C26-C21</f>
        <v>585</v>
      </c>
      <c r="E26" s="97">
        <f>+D26*1000/5/3600</f>
        <v>32.5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B16" sqref="B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44997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2306808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2308408</v>
      </c>
      <c r="D16" s="40">
        <f>+C16-C8</f>
        <v>1600</v>
      </c>
      <c r="E16" s="40">
        <f>+D16*1000/14/3600</f>
        <v>31.746031746031747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2308973</v>
      </c>
      <c r="D21" s="40">
        <f>+C21-C16</f>
        <v>565</v>
      </c>
      <c r="E21" s="40">
        <f>+D21*1000/5/3600</f>
        <v>31.388888888888889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2309545</v>
      </c>
      <c r="D26" s="40">
        <f>+C26-C21</f>
        <v>572</v>
      </c>
      <c r="E26" s="40">
        <f>+D26*1000/5/3600</f>
        <v>31.777777777777779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44998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2309545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2311182</v>
      </c>
      <c r="D16" s="40">
        <f>+C16-C8</f>
        <v>1637</v>
      </c>
      <c r="E16" s="40">
        <f>+D16*1000/14/3600</f>
        <v>32.480158730158735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2311783</v>
      </c>
      <c r="D21" s="40">
        <f>+C21-C16</f>
        <v>601</v>
      </c>
      <c r="E21" s="40">
        <f>+D21*1000/5/3600</f>
        <v>33.388888888888886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2312379</v>
      </c>
      <c r="D26" s="40">
        <f>+C26-C21</f>
        <v>596</v>
      </c>
      <c r="E26" s="40">
        <f>+D26*1000/5/3600</f>
        <v>33.111111111111114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44999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2312379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2314053</v>
      </c>
      <c r="D16" s="40">
        <f>+C16-C8</f>
        <v>1674</v>
      </c>
      <c r="E16" s="40">
        <f>+D16*1000/14/3600</f>
        <v>33.214285714285715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2314636</v>
      </c>
      <c r="D21" s="40">
        <f>+C21-C16</f>
        <v>583</v>
      </c>
      <c r="E21" s="40">
        <f>+D21*1000/5/3600</f>
        <v>32.388888888888886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2315232</v>
      </c>
      <c r="D26" s="40">
        <f>+C26-C21</f>
        <v>596</v>
      </c>
      <c r="E26" s="40">
        <f>+D26*1000/5/3600</f>
        <v>33.111111111111114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45000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2315232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2316843</v>
      </c>
      <c r="D16" s="40">
        <f>+C16-C8</f>
        <v>1611</v>
      </c>
      <c r="E16" s="40">
        <f>+D16*1000/14/3600</f>
        <v>31.964285714285712</v>
      </c>
      <c r="F16" s="41" t="s">
        <v>16</v>
      </c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2317425</v>
      </c>
      <c r="D21" s="40">
        <f>+C21-C16</f>
        <v>582</v>
      </c>
      <c r="E21" s="40">
        <f>+D21*1000/5/3600</f>
        <v>32.333333333333336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2318002</v>
      </c>
      <c r="D26" s="40">
        <f>+C26-C21</f>
        <v>577</v>
      </c>
      <c r="E26" s="40">
        <f>+D26*1000/5/3600</f>
        <v>32.055555555555557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45001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2318002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2319596</v>
      </c>
      <c r="D16" s="40">
        <f>+C16-C8</f>
        <v>1594</v>
      </c>
      <c r="E16" s="40">
        <f>+D16*1000/14/3600</f>
        <v>31.626984126984127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2320190</v>
      </c>
      <c r="D21" s="40">
        <f>+C21-C16</f>
        <v>594</v>
      </c>
      <c r="E21" s="40">
        <f>+D21*1000/5/3600</f>
        <v>33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2320737</v>
      </c>
      <c r="D26" s="40">
        <f>+C26-C21</f>
        <v>547</v>
      </c>
      <c r="E26" s="40">
        <f>+D26*1000/5/3600</f>
        <v>30.388888888888889</v>
      </c>
      <c r="F26" s="41" t="s">
        <v>16</v>
      </c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45002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2320737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2322334</v>
      </c>
      <c r="D16" s="40">
        <f>+C16-C8</f>
        <v>1597</v>
      </c>
      <c r="E16" s="40">
        <f>+D16*1000/14/3600</f>
        <v>31.686507936507933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2322913</v>
      </c>
      <c r="D21" s="40">
        <f>+C21-C16</f>
        <v>579</v>
      </c>
      <c r="E21" s="40">
        <f>+D21*1000/5/3600</f>
        <v>32.166666666666664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2323495</v>
      </c>
      <c r="D26" s="40">
        <f>+C26-C21</f>
        <v>582</v>
      </c>
      <c r="E26" s="40">
        <f>+D26*1000/5/3600</f>
        <v>32.333333333333336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45003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2323495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2325153</v>
      </c>
      <c r="D16" s="40">
        <f>+C16-C8</f>
        <v>1658</v>
      </c>
      <c r="E16" s="40">
        <f>+D16*1000/14/3600</f>
        <v>32.896825396825399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2325726</v>
      </c>
      <c r="D21" s="40">
        <f>+C21-C16</f>
        <v>573</v>
      </c>
      <c r="E21" s="40">
        <f>+D21*1000/5/3600</f>
        <v>31.833333333333332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2326294</v>
      </c>
      <c r="D26" s="40">
        <f>+C26-C21</f>
        <v>568</v>
      </c>
      <c r="E26" s="40">
        <f>+D26*1000/5/3600</f>
        <v>31.555555555555557</v>
      </c>
      <c r="F26" s="41" t="s">
        <v>16</v>
      </c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6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44986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2275992</v>
      </c>
      <c r="D8" s="28"/>
      <c r="E8" s="28"/>
      <c r="F8" s="8"/>
      <c r="G8" s="140"/>
      <c r="H8" s="141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3" t="s">
        <v>16</v>
      </c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2277606</v>
      </c>
      <c r="D16" s="40">
        <f>+C16-C8</f>
        <v>1614</v>
      </c>
      <c r="E16" s="97">
        <f>+D16*1000/14/3600</f>
        <v>32.023809523809526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3" t="s">
        <v>16</v>
      </c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2278176</v>
      </c>
      <c r="D21" s="40">
        <f>+C21-C16</f>
        <v>570</v>
      </c>
      <c r="E21" s="97">
        <f>+D21*1000/5/3600</f>
        <v>31.666666666666668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3" t="s">
        <v>16</v>
      </c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2278761</v>
      </c>
      <c r="D26" s="40">
        <f>+C26-C21</f>
        <v>585</v>
      </c>
      <c r="E26" s="97">
        <f>+D26*1000/5/3600</f>
        <v>32.5</v>
      </c>
      <c r="F26" s="41" t="s">
        <v>16</v>
      </c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E20" sqref="E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45004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2326294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2327879</v>
      </c>
      <c r="D16" s="40">
        <f>+C16-C8</f>
        <v>1585</v>
      </c>
      <c r="E16" s="40">
        <f>+D16*1000/14/3600</f>
        <v>31.448412698412696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3">
        <v>2328439</v>
      </c>
      <c r="D21" s="40">
        <f>+C21-C16</f>
        <v>560</v>
      </c>
      <c r="E21" s="40">
        <f>+D21*1000/5/3600</f>
        <v>31.111111111111111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2329027</v>
      </c>
      <c r="D26" s="40">
        <f>+C26-C21</f>
        <v>588</v>
      </c>
      <c r="E26" s="40">
        <f>+D26*1000/5/3600</f>
        <v>32.666666666666664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3" zoomScale="85" zoomScaleNormal="85" zoomScalePageLayoutView="70" workbookViewId="0">
      <selection activeCell="E23" sqref="E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2329027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2330614</v>
      </c>
      <c r="D16" s="40">
        <f>+C16-C8</f>
        <v>1587</v>
      </c>
      <c r="E16" s="40">
        <f>+D16*1000/14/3600</f>
        <v>31.488095238095237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2331174</v>
      </c>
      <c r="D21" s="40">
        <f>+C21-C16</f>
        <v>560</v>
      </c>
      <c r="E21" s="40">
        <f>+D21*1000/5/3600</f>
        <v>31.111111111111111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2331747</v>
      </c>
      <c r="D26" s="40">
        <f>+C26-C21</f>
        <v>573</v>
      </c>
      <c r="E26" s="40">
        <f>+D26*1000/5/3600</f>
        <v>31.833333333333332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C25" sqref="C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2331747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2333340</v>
      </c>
      <c r="D16" s="40">
        <f>+C16-C8</f>
        <v>1593</v>
      </c>
      <c r="E16" s="97">
        <f>+D16*1000/14/3600</f>
        <v>31.607142857142858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2333898</v>
      </c>
      <c r="D21" s="40">
        <f>+C21-C16</f>
        <v>558</v>
      </c>
      <c r="E21" s="97">
        <f>+D21*1000/5/3600</f>
        <v>31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2334459</v>
      </c>
      <c r="D26" s="40">
        <f>+C26-C21</f>
        <v>561</v>
      </c>
      <c r="E26" s="97">
        <f>+D26*1000/5/3600</f>
        <v>31.166666666666668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D25" sqref="D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45007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2334459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2336011</v>
      </c>
      <c r="D16" s="40">
        <f>+C16-C8</f>
        <v>1552</v>
      </c>
      <c r="E16" s="97">
        <f>+D16*1000/14/3600</f>
        <v>30.793650793650794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2336555</v>
      </c>
      <c r="D21" s="40">
        <f>+C21-C16</f>
        <v>544</v>
      </c>
      <c r="E21" s="97">
        <f>+D21*1000/5/3600</f>
        <v>30.222222222222221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2337109</v>
      </c>
      <c r="D26" s="40">
        <f>+C26-C21</f>
        <v>554</v>
      </c>
      <c r="E26" s="97">
        <f>+D26*1000/5/3600</f>
        <v>30.777777777777779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45008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2337109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2338684</v>
      </c>
      <c r="D16" s="40">
        <f>+C16-C8</f>
        <v>1575</v>
      </c>
      <c r="E16" s="97">
        <f>+D16*1000/14/3600</f>
        <v>31.25</v>
      </c>
      <c r="F16" s="45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2339248</v>
      </c>
      <c r="D21" s="40">
        <f>+C21-C16</f>
        <v>564</v>
      </c>
      <c r="E21" s="97">
        <f>+D21*1000/5/3600</f>
        <v>31.333333333333332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2339810</v>
      </c>
      <c r="D26" s="40">
        <f>+C26-C21</f>
        <v>562</v>
      </c>
      <c r="E26" s="97">
        <f>+D26*1000/5/3600</f>
        <v>31.222222222222221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45009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2339810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2341381</v>
      </c>
      <c r="D16" s="40">
        <f>+C16-C8</f>
        <v>1571</v>
      </c>
      <c r="E16" s="97">
        <f>+D16*1000/14/3600</f>
        <v>31.170634920634921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2341944</v>
      </c>
      <c r="D21" s="40">
        <f>+C21-C16</f>
        <v>563</v>
      </c>
      <c r="E21" s="97">
        <f>+D21*1000/5/3600</f>
        <v>31.277777777777779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2342506</v>
      </c>
      <c r="D26" s="40">
        <f>+C26-C21</f>
        <v>562</v>
      </c>
      <c r="E26" s="97">
        <f>+D26*1000/5/3600</f>
        <v>31.222222222222221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45010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2342506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2344085</v>
      </c>
      <c r="D16" s="40">
        <f>+C16-C8</f>
        <v>1579</v>
      </c>
      <c r="E16" s="97">
        <f>+D16*1000/14/3600</f>
        <v>31.329365079365079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6">
        <v>2344638</v>
      </c>
      <c r="D21" s="40">
        <f>+C21-C16</f>
        <v>553</v>
      </c>
      <c r="E21" s="97">
        <f>+D21*1000/5/3600</f>
        <v>30.722222222222221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2345195</v>
      </c>
      <c r="D26" s="40">
        <f>+C26-C21</f>
        <v>557</v>
      </c>
      <c r="E26" s="97">
        <f>+D26*1000/5/3600</f>
        <v>30.944444444444443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45011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2345195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2346746</v>
      </c>
      <c r="D16" s="40">
        <f>+C16-C8</f>
        <v>1551</v>
      </c>
      <c r="E16" s="97">
        <f>+D16*1000/14/3600</f>
        <v>30.773809523809526</v>
      </c>
      <c r="F16" s="45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3">
        <v>2347297</v>
      </c>
      <c r="D21" s="40">
        <f>+C21-C16</f>
        <v>551</v>
      </c>
      <c r="E21" s="97">
        <f>+D21*1000/5/3600</f>
        <v>30.611111111111111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2347846</v>
      </c>
      <c r="D26" s="40">
        <f>+C26-C21</f>
        <v>549</v>
      </c>
      <c r="E26" s="97">
        <f>+D26*1000/5/3600</f>
        <v>30.5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6" zoomScale="85" zoomScaleNormal="85" zoomScalePageLayoutView="70" workbookViewId="0">
      <selection activeCell="C16" sqref="C1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45012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2347846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2349395</v>
      </c>
      <c r="D16" s="40">
        <f>+C16-C8</f>
        <v>1549</v>
      </c>
      <c r="E16" s="97">
        <f>+D16*1000/14/3600</f>
        <v>30.734126984126984</v>
      </c>
      <c r="F16" s="45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0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0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0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3">
        <v>2349954</v>
      </c>
      <c r="D21" s="40">
        <f>+C21-C16</f>
        <v>559</v>
      </c>
      <c r="E21" s="97">
        <f>+D21*1000/5/3600</f>
        <v>31.055555555555557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2350502</v>
      </c>
      <c r="D26" s="40">
        <f>+C26-C21</f>
        <v>548</v>
      </c>
      <c r="E26" s="97">
        <f>+D26*1000/5/3600</f>
        <v>30.444444444444443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6" zoomScale="85" zoomScaleNormal="85" zoomScalePageLayoutView="70" workbookViewId="0">
      <selection activeCell="C16" sqref="C1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45013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2350502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2352047</v>
      </c>
      <c r="D16" s="40">
        <f>+C16-C8</f>
        <v>1545</v>
      </c>
      <c r="E16" s="97">
        <f>+D16*1000/14/3600</f>
        <v>30.654761904761905</v>
      </c>
      <c r="F16" s="45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2352614</v>
      </c>
      <c r="D21" s="40">
        <f>+C21-C16</f>
        <v>567</v>
      </c>
      <c r="E21" s="97">
        <f>+D21*1000/5/3600</f>
        <v>31.5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2353166</v>
      </c>
      <c r="D26" s="40">
        <f>+C26-C21</f>
        <v>552</v>
      </c>
      <c r="E26" s="97">
        <f>+D26*1000/5/3600</f>
        <v>30.666666666666668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44987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2278761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 t="s">
        <v>16</v>
      </c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2280367</v>
      </c>
      <c r="D16" s="40">
        <f>+C16-C8</f>
        <v>1606</v>
      </c>
      <c r="E16" s="97">
        <f>+D16*1000/14/3600</f>
        <v>31.865079365079364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6"/>
      <c r="H20" s="14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2280940</v>
      </c>
      <c r="D21" s="40">
        <f>+C21-C16</f>
        <v>573</v>
      </c>
      <c r="E21" s="98">
        <f>+D21*1000/5/3600</f>
        <v>31.833333333333332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40"/>
      <c r="H22" s="14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2281533</v>
      </c>
      <c r="D26" s="40">
        <f>+C26-C21</f>
        <v>593</v>
      </c>
      <c r="E26" s="97">
        <f>+D26*1000/5/3600</f>
        <v>32.944444444444443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2" zoomScale="85" zoomScaleNormal="85" zoomScalePageLayoutView="70" workbookViewId="0">
      <selection activeCell="C16" sqref="C1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45014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2353166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2354736</v>
      </c>
      <c r="D16" s="40">
        <f>+C16-C8</f>
        <v>1570</v>
      </c>
      <c r="E16" s="97">
        <f>+D16*1000/14/3600</f>
        <v>31.150793650793652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3">
        <v>2355326</v>
      </c>
      <c r="D21" s="40">
        <f>+C21-C16</f>
        <v>590</v>
      </c>
      <c r="E21" s="97">
        <f>+D21*1000/5/3600</f>
        <v>32.777777777777779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2355869</v>
      </c>
      <c r="D26" s="40">
        <f>+C26-C21</f>
        <v>543</v>
      </c>
      <c r="E26" s="97">
        <f>+D26*1000/5/3600</f>
        <v>30.166666666666668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5" zoomScale="85" zoomScaleNormal="85" zoomScalePageLayoutView="70" workbookViewId="0">
      <selection activeCell="C16" sqref="C16: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29'!C26</f>
        <v>2355869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2357438</v>
      </c>
      <c r="D16" s="40">
        <f>+C16-C8</f>
        <v>1569</v>
      </c>
      <c r="E16" s="97">
        <f>+D16*1000/14/3600</f>
        <v>31.13095238095238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2358025</v>
      </c>
      <c r="D21" s="40">
        <f>+C21-C16</f>
        <v>587</v>
      </c>
      <c r="E21" s="97">
        <f>+D21*1000/5/3600</f>
        <v>32.611111111111114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7">
        <v>2358562</v>
      </c>
      <c r="D26" s="40">
        <f>+C26-C21</f>
        <v>537</v>
      </c>
      <c r="E26" s="97">
        <f>+D26*1000/5/3600</f>
        <v>29.833333333333332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9">
        <f>'Día 30'!C26</f>
        <v>2358562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>+D14*1000/3600</f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2360135</v>
      </c>
      <c r="D16" s="40">
        <f>+C16-C8</f>
        <v>1573</v>
      </c>
      <c r="E16" s="97">
        <f>+D16*1000/14/3600</f>
        <v>31.210317460317459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2360695</v>
      </c>
      <c r="D21" s="40">
        <f>+C21-C16</f>
        <v>560</v>
      </c>
      <c r="E21" s="97">
        <f>+D21*1000/5/3600</f>
        <v>31.111111111111111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7">
        <v>2361247</v>
      </c>
      <c r="D26" s="40">
        <f>+C26-C21</f>
        <v>552</v>
      </c>
      <c r="E26" s="97">
        <f>+D26*1000/5/3600</f>
        <v>30.666666666666668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44988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2281533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2283159</v>
      </c>
      <c r="D16" s="40">
        <f>+C16-C8</f>
        <v>1626</v>
      </c>
      <c r="E16" s="97">
        <f>+D16*1000/14/3600</f>
        <v>32.261904761904759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2283743</v>
      </c>
      <c r="D21" s="40">
        <f>+C21-C16</f>
        <v>584</v>
      </c>
      <c r="E21" s="97">
        <f>+D21*1000/5/3600</f>
        <v>32.444444444444443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2284338</v>
      </c>
      <c r="D26" s="40">
        <f>+C26-C21</f>
        <v>595</v>
      </c>
      <c r="E26" s="97">
        <f>+D26*1000/5/3600</f>
        <v>33.055555555555557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44989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2284338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2285957</v>
      </c>
      <c r="D16" s="40">
        <f>+C16-C8</f>
        <v>1619</v>
      </c>
      <c r="E16" s="97">
        <f>+D16*1000/14/3600</f>
        <v>32.123015873015873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2286551</v>
      </c>
      <c r="D21" s="40">
        <f>+C21-C16</f>
        <v>594</v>
      </c>
      <c r="E21" s="97">
        <f>+D21*1000/5/3600</f>
        <v>33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2287150</v>
      </c>
      <c r="D26" s="40">
        <f>+C26-C21</f>
        <v>599</v>
      </c>
      <c r="E26" s="97">
        <f>+D26*1000/5/3600</f>
        <v>33.277777777777779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44990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2287150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2288824</v>
      </c>
      <c r="D16" s="40">
        <f>+C16-C8</f>
        <v>1674</v>
      </c>
      <c r="E16" s="97">
        <f>+D16*1000/14/3600</f>
        <v>33.214285714285715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2289414</v>
      </c>
      <c r="D21" s="40">
        <f>+C21-C16</f>
        <v>590</v>
      </c>
      <c r="E21" s="97">
        <f>+D21*1000/5/3600</f>
        <v>32.777777777777779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2290018</v>
      </c>
      <c r="D26" s="40">
        <f>+C26-C21</f>
        <v>604</v>
      </c>
      <c r="E26" s="97">
        <f>+D26*1000/5/3600</f>
        <v>33.555555555555557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3" zoomScale="85" zoomScaleNormal="85" zoomScalePageLayoutView="70" workbookViewId="0">
      <selection activeCell="B14" sqref="B1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44991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2290018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2291636</v>
      </c>
      <c r="D16" s="40">
        <f>+C16-C8</f>
        <v>1618</v>
      </c>
      <c r="E16" s="97">
        <f>+D16*1000/14/3600</f>
        <v>32.103174603174601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2292213</v>
      </c>
      <c r="D21" s="40">
        <f>+C21-C16</f>
        <v>577</v>
      </c>
      <c r="E21" s="97">
        <f>+D21*1000/5/3600</f>
        <v>32.055555555555557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2292787</v>
      </c>
      <c r="D26" s="40">
        <f>+C26-C21</f>
        <v>574</v>
      </c>
      <c r="E26" s="97">
        <f>+D26*1000/5/3600</f>
        <v>31.888888888888889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4" zoomScale="85" zoomScaleNormal="85" zoomScalePageLayoutView="70" workbookViewId="0">
      <selection activeCell="C13" sqref="C1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44992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2292787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2294428</v>
      </c>
      <c r="D16" s="40">
        <f>+C16-C8</f>
        <v>1641</v>
      </c>
      <c r="E16" s="97">
        <f>+D16*1000/14/3600</f>
        <v>32.55952380952381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2295008</v>
      </c>
      <c r="D21" s="40">
        <f>+C21-C16</f>
        <v>580</v>
      </c>
      <c r="E21" s="97">
        <f>+D21*1000/5/3600</f>
        <v>32.222222222222221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2295588</v>
      </c>
      <c r="D26" s="40">
        <f>+C26-C21</f>
        <v>580</v>
      </c>
      <c r="E26" s="97">
        <f>+D26*1000/5/3600</f>
        <v>32.222222222222221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2" zoomScale="85" zoomScaleNormal="85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44993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2295588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2297204</v>
      </c>
      <c r="D16" s="40">
        <f>+C16-C8</f>
        <v>1616</v>
      </c>
      <c r="E16" s="97">
        <f>+D16*1000/14/3600</f>
        <v>32.063492063492063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2297799</v>
      </c>
      <c r="D21" s="40">
        <f>+C21-C16</f>
        <v>595</v>
      </c>
      <c r="E21" s="97">
        <f>+D21*1000/5/3600</f>
        <v>33.055555555555557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2298384</v>
      </c>
      <c r="D26" s="40">
        <f>+C26-C21</f>
        <v>585</v>
      </c>
      <c r="E26" s="97">
        <f>+D26*1000/5/3600</f>
        <v>32.5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960D0944-E65E-4BDF-9A11-0CA6276E06E5}"/>
</file>

<file path=customXml/itemProps2.xml><?xml version="1.0" encoding="utf-8"?>
<ds:datastoreItem xmlns:ds="http://schemas.openxmlformats.org/officeDocument/2006/customXml" ds:itemID="{B07C6E74-1192-49D1-B41B-014D977AE956}"/>
</file>

<file path=customXml/itemProps3.xml><?xml version="1.0" encoding="utf-8"?>
<ds:datastoreItem xmlns:ds="http://schemas.openxmlformats.org/officeDocument/2006/customXml" ds:itemID="{B80CD079-AA2B-4D24-952F-9535971E2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2023-05-12T16:12:01Z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