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1.xml" ContentType="application/vnd.openxmlformats-officedocument.drawing+xml"/>
  <Override PartName="/xl/worksheets/sheet1.xml" ContentType="application/vnd.openxmlformats-officedocument.spreadsheetml.worksheet+xml"/>
  <Override PartName="/xl/worksheets/sheet26.xml" ContentType="application/vnd.openxmlformats-officedocument.spreadsheetml.worksheet+xml"/>
  <Override PartName="/xl/drawings/drawing9.xml" ContentType="application/vnd.openxmlformats-officedocument.drawing+xml"/>
  <Override PartName="/xl/worksheets/sheet27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5.xml" ContentType="application/vnd.openxmlformats-officedocument.spreadsheetml.worksheet+xml"/>
  <Override PartName="/xl/drawings/drawing11.xml" ContentType="application/vnd.openxmlformats-officedocument.drawing+xml"/>
  <Override PartName="/xl/worksheets/sheet24.xml" ContentType="application/vnd.openxmlformats-officedocument.spreadsheetml.worksheet+xml"/>
  <Override PartName="/xl/drawings/drawing12.xml" ContentType="application/vnd.openxmlformats-officedocument.drawing+xml"/>
  <Override PartName="/xl/worksheets/sheet23.xml" ContentType="application/vnd.openxmlformats-officedocument.spreadsheetml.worksheet+xml"/>
  <Override PartName="/xl/worksheets/sheet28.xml" ContentType="application/vnd.openxmlformats-officedocument.spreadsheetml.worksheet+xml"/>
  <Override PartName="/xl/drawings/drawing7.xml" ContentType="application/vnd.openxmlformats-officedocument.drawing+xml"/>
  <Override PartName="/xl/worksheets/sheet29.xml" ContentType="application/vnd.openxmlformats-officedocument.spreadsheetml.worksheet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1.xml" ContentType="application/vnd.openxmlformats-officedocument.spreadsheetml.worksheet+xml"/>
  <Override PartName="/xl/drawings/drawing5.xml" ContentType="application/vnd.openxmlformats-officedocument.drawing+xml"/>
  <Override PartName="/xl/worksheets/sheet30.xml" ContentType="application/vnd.openxmlformats-officedocument.spreadsheetml.worksheet+xml"/>
  <Override PartName="/xl/drawings/drawing6.xml" ContentType="application/vnd.openxmlformats-officedocument.drawing+xml"/>
  <Override PartName="/xl/drawings/drawing13.xml" ContentType="application/vnd.openxmlformats-officedocument.drawing+xml"/>
  <Override PartName="/xl/worksheets/sheet22.xml" ContentType="application/vnd.openxmlformats-officedocument.spreadsheetml.worksheet+xml"/>
  <Override PartName="/xl/drawings/drawing14.xml" ContentType="application/vnd.openxmlformats-officedocument.drawing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8.xml" ContentType="application/vnd.openxmlformats-officedocument.drawing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20.xml" ContentType="application/vnd.openxmlformats-officedocument.drawing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7.xml" ContentType="application/vnd.openxmlformats-officedocument.drawing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5.xml" ContentType="application/vnd.openxmlformats-officedocument.drawing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worksheets/sheet18.xml" ContentType="application/vnd.openxmlformats-officedocument.spreadsheetml.worksheet+xml"/>
  <Override PartName="/xl/drawings/drawing16.xml" ContentType="application/vnd.openxmlformats-officedocument.drawing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27 Jun 2023\"/>
    </mc:Choice>
  </mc:AlternateContent>
  <bookViews>
    <workbookView xWindow="0" yWindow="0" windowWidth="20490" windowHeight="776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40" l="1"/>
  <c r="G11" i="40"/>
  <c r="L12" i="40" l="1"/>
  <c r="L13" i="40" s="1"/>
  <c r="L37" i="40"/>
  <c r="L36" i="40"/>
  <c r="L30" i="40"/>
  <c r="L24" i="40"/>
  <c r="Q12" i="40"/>
  <c r="Q13" i="40"/>
  <c r="Q14" i="40"/>
  <c r="Q15" i="40"/>
  <c r="Q16" i="40"/>
  <c r="Q17" i="40"/>
  <c r="Q18" i="40"/>
  <c r="Q21" i="40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38" i="40"/>
  <c r="Q39" i="40"/>
  <c r="Q40" i="40"/>
  <c r="Q11" i="40"/>
  <c r="P11" i="40"/>
  <c r="G44" i="40"/>
  <c r="G43" i="40"/>
  <c r="G12" i="40"/>
  <c r="H12" i="40"/>
  <c r="G13" i="40"/>
  <c r="H13" i="40" s="1"/>
  <c r="G14" i="40"/>
  <c r="H14" i="40"/>
  <c r="G15" i="40"/>
  <c r="H15" i="40"/>
  <c r="G16" i="40"/>
  <c r="H16" i="40" s="1"/>
  <c r="G17" i="40"/>
  <c r="H17" i="40"/>
  <c r="G18" i="40"/>
  <c r="H18" i="40"/>
  <c r="G21" i="40"/>
  <c r="H21" i="40"/>
  <c r="G22" i="40"/>
  <c r="H22" i="40" s="1"/>
  <c r="G23" i="40"/>
  <c r="H23" i="40"/>
  <c r="G24" i="40"/>
  <c r="H24" i="40"/>
  <c r="G25" i="40"/>
  <c r="H25" i="40" s="1"/>
  <c r="G26" i="40"/>
  <c r="H26" i="40"/>
  <c r="G27" i="40"/>
  <c r="H27" i="40"/>
  <c r="G28" i="40"/>
  <c r="H28" i="40" s="1"/>
  <c r="G29" i="40"/>
  <c r="H29" i="40"/>
  <c r="G30" i="40"/>
  <c r="H30" i="40" s="1"/>
  <c r="G31" i="40"/>
  <c r="H31" i="40" s="1"/>
  <c r="G32" i="40"/>
  <c r="H32" i="40"/>
  <c r="G33" i="40"/>
  <c r="H33" i="40"/>
  <c r="G34" i="40"/>
  <c r="H34" i="40" s="1"/>
  <c r="G35" i="40"/>
  <c r="H35" i="40"/>
  <c r="G36" i="40"/>
  <c r="H36" i="40"/>
  <c r="G37" i="40"/>
  <c r="H37" i="40" s="1"/>
  <c r="G38" i="40"/>
  <c r="H38" i="40"/>
  <c r="G39" i="40"/>
  <c r="H39" i="40"/>
  <c r="G40" i="40"/>
  <c r="H40" i="40" s="1"/>
  <c r="D16" i="27" l="1"/>
  <c r="D16" i="26"/>
  <c r="B7" i="8" l="1"/>
  <c r="B7" i="9" s="1"/>
  <c r="B7" i="10" s="1"/>
  <c r="B7" i="11" s="1"/>
  <c r="B7" i="12" s="1"/>
  <c r="B7" i="13" s="1"/>
  <c r="F40" i="40" l="1"/>
  <c r="E17" i="33" l="1"/>
  <c r="F37" i="40" l="1"/>
  <c r="F38" i="40"/>
  <c r="F39" i="40"/>
  <c r="C8" i="42" l="1"/>
  <c r="C8" i="41"/>
  <c r="C8" i="34"/>
  <c r="C8" i="33"/>
  <c r="D16" i="33" l="1"/>
  <c r="D9" i="33"/>
  <c r="E9" i="33" s="1"/>
  <c r="P40" i="40"/>
  <c r="P37" i="40" l="1"/>
  <c r="P38" i="40"/>
  <c r="P39" i="40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P15" i="40"/>
  <c r="P20" i="40"/>
  <c r="P25" i="40"/>
  <c r="P28" i="40"/>
  <c r="P29" i="40"/>
  <c r="P30" i="40"/>
  <c r="P31" i="40"/>
  <c r="P32" i="40"/>
  <c r="P33" i="40"/>
  <c r="P34" i="40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E16" i="27" s="1"/>
  <c r="C8" i="26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 s="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P12" i="40"/>
  <c r="P18" i="40"/>
  <c r="P16" i="40"/>
  <c r="P36" i="40"/>
  <c r="P35" i="40"/>
  <c r="P19" i="40"/>
  <c r="P27" i="40"/>
  <c r="P24" i="40"/>
  <c r="P22" i="40"/>
  <c r="P14" i="40"/>
  <c r="P13" i="40"/>
  <c r="P17" i="40"/>
  <c r="P26" i="40"/>
  <c r="P23" i="40"/>
  <c r="P21" i="40"/>
  <c r="G20" i="40" l="1"/>
  <c r="G19" i="40"/>
  <c r="P42" i="40"/>
  <c r="P43" i="40" s="1"/>
  <c r="H19" i="40" l="1"/>
  <c r="G41" i="40"/>
  <c r="L18" i="40"/>
  <c r="L19" i="40" s="1"/>
  <c r="Q19" i="40"/>
  <c r="H20" i="40"/>
  <c r="Q20" i="40"/>
  <c r="L31" i="40"/>
  <c r="L25" i="40"/>
  <c r="H41" i="40" l="1"/>
  <c r="Q42" i="40"/>
  <c r="Q43" i="40" l="1"/>
  <c r="Q45" i="40"/>
</calcChain>
</file>

<file path=xl/sharedStrings.xml><?xml version="1.0" encoding="utf-8"?>
<sst xmlns="http://schemas.openxmlformats.org/spreadsheetml/2006/main" count="716" uniqueCount="59">
  <si>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</si>
  <si>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</si>
  <si>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</si>
  <si>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</si>
  <si>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</si>
  <si>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</si>
  <si>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</si>
  <si>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</si>
  <si>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</si>
  <si>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</si>
  <si>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</si>
  <si>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</si>
  <si>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</si>
  <si>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</si>
  <si>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</si>
  <si>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</si>
  <si>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</si>
  <si>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</si>
  <si>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</si>
  <si>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</si>
  <si>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</si>
  <si>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</si>
  <si>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</si>
  <si>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</si>
  <si>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</si>
  <si>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</si>
  <si>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</si>
  <si>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</si>
  <si>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</si>
  <si>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</si>
  <si>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</si>
  <si>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</si>
  <si>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</si>
  <si>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8 de junio 2023</t>
  </si>
  <si>
    <t>9 de junio 2023</t>
  </si>
  <si>
    <t>10 de junio 2023</t>
  </si>
  <si>
    <t>12 de junio 2023</t>
  </si>
  <si>
    <t>14 de junio 2023</t>
  </si>
  <si>
    <t xml:space="preserve"> 15 de junio 2023</t>
  </si>
  <si>
    <t>16 de junio 2023</t>
  </si>
  <si>
    <t>17 de junio 2023</t>
  </si>
  <si>
    <t>18 de junio 2023</t>
  </si>
  <si>
    <t>19 de junio 2023</t>
  </si>
  <si>
    <t>20 de junio 2023</t>
  </si>
  <si>
    <t>22 de junio 2023</t>
  </si>
  <si>
    <t>23 de junio 2023</t>
  </si>
  <si>
    <t>24 de junio 2023</t>
  </si>
  <si>
    <t>25 de junio 2023</t>
  </si>
  <si>
    <t>26 de junio 2023</t>
  </si>
  <si>
    <t>27 de junio 2023</t>
  </si>
  <si>
    <t>28 de junio 2023</t>
  </si>
  <si>
    <t>29 de junio 2023</t>
  </si>
  <si>
    <t>30 de junio 2023</t>
  </si>
  <si>
    <t>m3/mes</t>
  </si>
  <si>
    <t>Aporte  1 al 4 de junio</t>
  </si>
  <si>
    <t>Aporte  5 al 11 de junio</t>
  </si>
  <si>
    <t>Aporte 12 al 18 de junio</t>
  </si>
  <si>
    <t>Aporte  19 al 25 de junio</t>
  </si>
  <si>
    <t>Aporte 26 al 30 de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</si>
</sst>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49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6" borderId="62" xfId="0" applyFont="1" applyFill="1" applyBorder="1" applyAlignment="1">
      <alignment horizontal="center" vertical="center"/>
    </xf>
    <xf numFmtId="0" fontId="1" fillId="6" borderId="63" xfId="0" applyFont="1" applyFill="1" applyBorder="1" applyAlignment="1">
      <alignment horizontal="center" vertical="center"/>
    </xf>
    <xf numFmtId="0" fontId="1" fillId="6" borderId="62" xfId="0" applyFont="1" applyFill="1" applyBorder="1" applyAlignment="1" applyProtection="1">
      <alignment horizontal="center" vertical="center"/>
      <protection locked="0"/>
    </xf>
    <xf numFmtId="0" fontId="1" fillId="6" borderId="63" xfId="0" applyFont="1" applyFill="1" applyBorder="1" applyAlignment="1" applyProtection="1">
      <alignment horizontal="center" vertical="center"/>
      <protection locked="0"/>
    </xf>
    <xf numFmtId="3" fontId="1" fillId="5" borderId="35" xfId="0" applyNumberFormat="1" applyFont="1" applyFill="1" applyBorder="1"/>
    <xf numFmtId="0" fontId="1" fillId="5" borderId="36" xfId="0" applyFont="1" applyFill="1" applyBorder="1"/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0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zoomScale="87" zoomScaleNormal="90" workbookViewId="0">
      <selection activeCell="H12" sqref="H12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2" max="13" width="10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9" t="s">
        <v>0</v>
      </c>
      <c r="D4" s="1"/>
      <c r="E4" s="1"/>
      <c r="F4" s="1"/>
      <c r="G4" s="1"/>
      <c r="H4" s="1"/>
      <c r="I4" s="1"/>
      <c r="J4" s="1"/>
      <c r="K4" s="1"/>
      <c r="L4" s="59"/>
      <c r="M4" s="1"/>
      <c r="N4" s="1"/>
      <c r="O4" s="59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9" t="s">
        <v>2</v>
      </c>
      <c r="D5" s="59"/>
      <c r="E5" s="59"/>
      <c r="F5" s="59"/>
      <c r="G5" s="59"/>
      <c r="H5" s="59"/>
      <c r="I5" s="1"/>
      <c r="J5" s="1"/>
      <c r="K5" s="1"/>
      <c r="L5" s="59"/>
      <c r="M5" s="1"/>
      <c r="N5" s="1"/>
      <c r="O5" s="59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08" t="s">
        <v>4</v>
      </c>
      <c r="D8" s="108" t="s">
        <v>5</v>
      </c>
      <c r="E8" s="46" t="s">
        <v>6</v>
      </c>
      <c r="F8" s="108" t="s">
        <v>7</v>
      </c>
      <c r="G8" s="112" t="s">
        <v>8</v>
      </c>
      <c r="H8" s="113"/>
      <c r="I8" s="1"/>
      <c r="J8" s="1"/>
      <c r="K8" s="59" t="s">
        <v>9</v>
      </c>
      <c r="L8" s="63"/>
      <c r="M8" s="63"/>
      <c r="N8" s="63"/>
      <c r="O8" s="110" t="s">
        <v>10</v>
      </c>
      <c r="P8" s="108" t="s">
        <v>11</v>
      </c>
      <c r="Q8" s="110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09"/>
      <c r="D9" s="109"/>
      <c r="E9" s="83" t="s">
        <v>13</v>
      </c>
      <c r="F9" s="109"/>
      <c r="G9" s="114"/>
      <c r="H9" s="115"/>
      <c r="I9" s="1"/>
      <c r="J9" s="1"/>
      <c r="K9" s="1"/>
      <c r="L9" s="63"/>
      <c r="M9" s="63"/>
      <c r="N9" s="63"/>
      <c r="O9" s="111"/>
      <c r="P9" s="109"/>
      <c r="Q9" s="111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0">
        <v>45077</v>
      </c>
      <c r="E10" s="81">
        <v>0.33333333333333331</v>
      </c>
      <c r="F10" s="82">
        <v>2530957</v>
      </c>
      <c r="G10" s="68" t="s">
        <v>14</v>
      </c>
      <c r="H10" s="68" t="s">
        <v>15</v>
      </c>
      <c r="I10" s="1"/>
      <c r="J10" s="1"/>
      <c r="K10" s="1"/>
      <c r="L10" s="63"/>
      <c r="M10" s="63"/>
      <c r="N10" s="63"/>
      <c r="O10" s="78" t="s">
        <v>15</v>
      </c>
      <c r="P10" s="46" t="s">
        <v>14</v>
      </c>
      <c r="Q10" s="78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45078</v>
      </c>
      <c r="E11" s="60">
        <v>0.33333333333333331</v>
      </c>
      <c r="F11" s="49">
        <f>'Día 1'!C16</f>
        <v>2534022</v>
      </c>
      <c r="G11" s="49">
        <f>F11-F10</f>
        <v>3065</v>
      </c>
      <c r="H11" s="50">
        <f>G11*1000/24/60/60</f>
        <v>35.474537037037038</v>
      </c>
      <c r="I11" s="1"/>
      <c r="J11" s="1"/>
      <c r="K11" s="118" t="s">
        <v>54</v>
      </c>
      <c r="L11" s="119"/>
      <c r="M11" s="120"/>
      <c r="O11" s="49">
        <v>30</v>
      </c>
      <c r="P11" s="49">
        <f>O11*60*60*24/1000</f>
        <v>2592</v>
      </c>
      <c r="Q11" s="49">
        <f>G11</f>
        <v>3065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45079</v>
      </c>
      <c r="E12" s="60">
        <v>0.33333333333333331</v>
      </c>
      <c r="F12" s="49">
        <f>'Día 2'!C16</f>
        <v>2537047</v>
      </c>
      <c r="G12" s="49">
        <f t="shared" ref="G12:G40" si="0">F12-F11</f>
        <v>3025</v>
      </c>
      <c r="H12" s="50">
        <f t="shared" ref="H12:H40" si="1">G12*1000/24/60/60</f>
        <v>35.011574074074069</v>
      </c>
      <c r="I12" s="1"/>
      <c r="K12" s="61"/>
      <c r="L12" s="67">
        <f>SUM(G11:G14)</f>
        <v>12167</v>
      </c>
      <c r="M12" s="69" t="s">
        <v>14</v>
      </c>
      <c r="N12" s="66"/>
      <c r="O12" s="49">
        <v>30</v>
      </c>
      <c r="P12" s="49">
        <f t="shared" ref="P12:P39" si="2">O12*60*60*24/1000</f>
        <v>2592</v>
      </c>
      <c r="Q12" s="49">
        <f t="shared" ref="Q12:Q40" si="3">G12</f>
        <v>3025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45080</v>
      </c>
      <c r="E13" s="60">
        <v>0.33333333333333331</v>
      </c>
      <c r="F13" s="49">
        <f>'Día 3'!C16</f>
        <v>2540087</v>
      </c>
      <c r="G13" s="49">
        <f t="shared" si="0"/>
        <v>3040</v>
      </c>
      <c r="H13" s="50">
        <f t="shared" si="1"/>
        <v>35.18518518518519</v>
      </c>
      <c r="I13" s="1"/>
      <c r="J13" s="1"/>
      <c r="K13" s="61"/>
      <c r="L13" s="72">
        <f>L12*1000/4/24/60/60</f>
        <v>35.20543981481481</v>
      </c>
      <c r="M13" s="72" t="s">
        <v>15</v>
      </c>
      <c r="N13" s="66"/>
      <c r="O13" s="49">
        <v>30</v>
      </c>
      <c r="P13" s="49">
        <f t="shared" si="2"/>
        <v>2592</v>
      </c>
      <c r="Q13" s="49">
        <f t="shared" si="3"/>
        <v>3040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45081</v>
      </c>
      <c r="E14" s="60">
        <v>0.33333333333333331</v>
      </c>
      <c r="F14" s="49">
        <f>'Día 4'!C16</f>
        <v>2543124</v>
      </c>
      <c r="G14" s="49">
        <f t="shared" si="0"/>
        <v>3037</v>
      </c>
      <c r="H14" s="50">
        <f t="shared" si="1"/>
        <v>35.150462962962962</v>
      </c>
      <c r="I14" s="1"/>
      <c r="J14" s="1"/>
      <c r="K14" s="62"/>
      <c r="L14" s="70"/>
      <c r="M14" s="71"/>
      <c r="N14" s="66"/>
      <c r="O14" s="49">
        <v>30</v>
      </c>
      <c r="P14" s="49">
        <f t="shared" si="2"/>
        <v>2592</v>
      </c>
      <c r="Q14" s="49">
        <f t="shared" si="3"/>
        <v>3037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45082</v>
      </c>
      <c r="E15" s="60">
        <v>0.33333333333333331</v>
      </c>
      <c r="F15" s="49">
        <f>'Día 5'!C16</f>
        <v>2546126</v>
      </c>
      <c r="G15" s="49">
        <f t="shared" si="0"/>
        <v>3002</v>
      </c>
      <c r="H15" s="50">
        <f t="shared" si="1"/>
        <v>34.745370370370367</v>
      </c>
      <c r="I15" s="1"/>
      <c r="J15" s="1"/>
      <c r="K15" s="1"/>
      <c r="L15" s="67"/>
      <c r="M15" s="65"/>
      <c r="N15" s="66"/>
      <c r="O15" s="49">
        <v>30</v>
      </c>
      <c r="P15" s="49">
        <f t="shared" si="2"/>
        <v>2592</v>
      </c>
      <c r="Q15" s="49">
        <f t="shared" si="3"/>
        <v>3002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45083</v>
      </c>
      <c r="E16" s="60">
        <v>0.33333333333333331</v>
      </c>
      <c r="F16" s="49">
        <f>'DÍa 6'!C16</f>
        <v>2549035</v>
      </c>
      <c r="G16" s="49">
        <f t="shared" si="0"/>
        <v>2909</v>
      </c>
      <c r="H16" s="50">
        <f t="shared" si="1"/>
        <v>33.668981481481481</v>
      </c>
      <c r="I16" s="1"/>
      <c r="J16" s="1"/>
      <c r="K16" s="1"/>
      <c r="L16" s="67"/>
      <c r="M16" s="65"/>
      <c r="N16" s="66"/>
      <c r="O16" s="49">
        <v>30</v>
      </c>
      <c r="P16" s="49">
        <f t="shared" si="2"/>
        <v>2592</v>
      </c>
      <c r="Q16" s="49">
        <f t="shared" si="3"/>
        <v>2909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45084</v>
      </c>
      <c r="E17" s="60">
        <v>0.33333333333333331</v>
      </c>
      <c r="F17" s="49">
        <f>'Día 7'!C16</f>
        <v>2551975</v>
      </c>
      <c r="G17" s="49">
        <f t="shared" si="0"/>
        <v>2940</v>
      </c>
      <c r="H17" s="50">
        <f t="shared" si="1"/>
        <v>34.027777777777779</v>
      </c>
      <c r="I17" s="1"/>
      <c r="J17" s="1"/>
      <c r="K17" s="118" t="s">
        <v>55</v>
      </c>
      <c r="L17" s="119"/>
      <c r="M17" s="120"/>
      <c r="N17" s="66"/>
      <c r="O17" s="49">
        <v>30</v>
      </c>
      <c r="P17" s="49">
        <f t="shared" si="2"/>
        <v>2592</v>
      </c>
      <c r="Q17" s="49">
        <f t="shared" si="3"/>
        <v>2940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45085</v>
      </c>
      <c r="E18" s="60">
        <v>0.33333333333333331</v>
      </c>
      <c r="F18" s="49">
        <f>'Día 8'!C16</f>
        <v>2554853</v>
      </c>
      <c r="G18" s="49">
        <f t="shared" si="0"/>
        <v>2878</v>
      </c>
      <c r="H18" s="50">
        <f t="shared" si="1"/>
        <v>33.310185185185183</v>
      </c>
      <c r="I18" s="1"/>
      <c r="K18" s="61"/>
      <c r="L18" s="67">
        <f>SUM(G15:G21)</f>
        <v>20066</v>
      </c>
      <c r="M18" s="69" t="s">
        <v>14</v>
      </c>
      <c r="N18" s="66"/>
      <c r="O18" s="49">
        <v>30</v>
      </c>
      <c r="P18" s="49">
        <f t="shared" si="2"/>
        <v>2592</v>
      </c>
      <c r="Q18" s="49">
        <f t="shared" si="3"/>
        <v>2878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45086</v>
      </c>
      <c r="E19" s="60">
        <v>0.33333333333333331</v>
      </c>
      <c r="F19" s="49">
        <f>'Día 9'!C16</f>
        <v>2557736</v>
      </c>
      <c r="G19" s="49">
        <f t="shared" si="0"/>
        <v>2883</v>
      </c>
      <c r="H19" s="50">
        <f t="shared" si="1"/>
        <v>33.368055555555557</v>
      </c>
      <c r="I19" s="1"/>
      <c r="J19" s="1"/>
      <c r="K19" s="61"/>
      <c r="L19" s="72">
        <f>L18*1000/7/24/60/60</f>
        <v>33.177910052910057</v>
      </c>
      <c r="M19" s="72" t="s">
        <v>15</v>
      </c>
      <c r="N19" s="66"/>
      <c r="O19" s="49">
        <v>30</v>
      </c>
      <c r="P19" s="49">
        <f t="shared" si="2"/>
        <v>2592</v>
      </c>
      <c r="Q19" s="49">
        <f t="shared" si="3"/>
        <v>2883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45087</v>
      </c>
      <c r="E20" s="60">
        <v>0.33333333333333331</v>
      </c>
      <c r="F20" s="49">
        <f>'Día 10'!C16</f>
        <v>2560662</v>
      </c>
      <c r="G20" s="49">
        <f t="shared" si="0"/>
        <v>2926</v>
      </c>
      <c r="H20" s="50">
        <f t="shared" si="1"/>
        <v>33.86574074074074</v>
      </c>
      <c r="I20" s="1"/>
      <c r="J20" s="1"/>
      <c r="K20" s="62"/>
      <c r="L20" s="70"/>
      <c r="M20" s="71"/>
      <c r="N20" s="66"/>
      <c r="O20" s="49">
        <v>30</v>
      </c>
      <c r="P20" s="49">
        <f t="shared" si="2"/>
        <v>2592</v>
      </c>
      <c r="Q20" s="49">
        <f t="shared" si="3"/>
        <v>2926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45088</v>
      </c>
      <c r="E21" s="60">
        <v>0.33333333333333331</v>
      </c>
      <c r="F21" s="49">
        <f>'Día 11'!C16</f>
        <v>2563190</v>
      </c>
      <c r="G21" s="49">
        <f t="shared" si="0"/>
        <v>2528</v>
      </c>
      <c r="H21" s="50">
        <f t="shared" si="1"/>
        <v>29.259259259259256</v>
      </c>
      <c r="I21" s="1"/>
      <c r="J21" s="1"/>
      <c r="K21" s="1"/>
      <c r="L21" s="64"/>
      <c r="M21" s="65"/>
      <c r="N21" s="66"/>
      <c r="O21" s="49">
        <v>30</v>
      </c>
      <c r="P21" s="49">
        <f t="shared" si="2"/>
        <v>2592</v>
      </c>
      <c r="Q21" s="49">
        <f t="shared" si="3"/>
        <v>2528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45089</v>
      </c>
      <c r="E22" s="60">
        <v>0.33333333333333331</v>
      </c>
      <c r="F22" s="49">
        <f>'Día 12'!C16</f>
        <v>2565778</v>
      </c>
      <c r="G22" s="49">
        <f t="shared" si="0"/>
        <v>2588</v>
      </c>
      <c r="H22" s="50">
        <f t="shared" si="1"/>
        <v>29.953703703703702</v>
      </c>
      <c r="I22" s="1"/>
      <c r="J22" s="1"/>
      <c r="K22" s="1"/>
      <c r="L22" s="64"/>
      <c r="M22" s="65"/>
      <c r="N22" s="66"/>
      <c r="O22" s="49">
        <v>30</v>
      </c>
      <c r="P22" s="49">
        <f t="shared" si="2"/>
        <v>2592</v>
      </c>
      <c r="Q22" s="49">
        <f t="shared" si="3"/>
        <v>2588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45090</v>
      </c>
      <c r="E23" s="60">
        <v>0.33333333333333331</v>
      </c>
      <c r="F23" s="49">
        <f>'Día 13'!C16</f>
        <v>2568252</v>
      </c>
      <c r="G23" s="49">
        <f t="shared" si="0"/>
        <v>2474</v>
      </c>
      <c r="H23" s="50">
        <f t="shared" si="1"/>
        <v>28.634259259259256</v>
      </c>
      <c r="I23" s="1"/>
      <c r="J23" s="1"/>
      <c r="K23" s="118" t="s">
        <v>56</v>
      </c>
      <c r="L23" s="119"/>
      <c r="M23" s="120"/>
      <c r="N23" s="66"/>
      <c r="O23" s="49">
        <v>30</v>
      </c>
      <c r="P23" s="49">
        <f t="shared" si="2"/>
        <v>2592</v>
      </c>
      <c r="Q23" s="49">
        <f t="shared" si="3"/>
        <v>2474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45091</v>
      </c>
      <c r="E24" s="60">
        <v>0.33333333333333331</v>
      </c>
      <c r="F24" s="49">
        <f>'Día 14'!C16</f>
        <v>2571098</v>
      </c>
      <c r="G24" s="49">
        <f t="shared" si="0"/>
        <v>2846</v>
      </c>
      <c r="H24" s="50">
        <f t="shared" si="1"/>
        <v>32.939814814814817</v>
      </c>
      <c r="I24" s="1"/>
      <c r="K24" s="61"/>
      <c r="L24" s="67">
        <f>SUM(G22:G28)</f>
        <v>20176</v>
      </c>
      <c r="M24" s="69" t="s">
        <v>14</v>
      </c>
      <c r="N24" s="66"/>
      <c r="O24" s="49">
        <v>30</v>
      </c>
      <c r="P24" s="49">
        <f t="shared" si="2"/>
        <v>2592</v>
      </c>
      <c r="Q24" s="49">
        <f t="shared" si="3"/>
        <v>2846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45092</v>
      </c>
      <c r="E25" s="60">
        <v>0.33333333333333331</v>
      </c>
      <c r="F25" s="49">
        <f>'Día 15'!C16</f>
        <v>2574182</v>
      </c>
      <c r="G25" s="49">
        <f t="shared" si="0"/>
        <v>3084</v>
      </c>
      <c r="H25" s="50">
        <f t="shared" si="1"/>
        <v>35.694444444444443</v>
      </c>
      <c r="I25" s="1"/>
      <c r="J25" s="1"/>
      <c r="K25" s="61"/>
      <c r="L25" s="72">
        <f>L24*1000/7/24/60/60</f>
        <v>33.359788359788361</v>
      </c>
      <c r="M25" s="72" t="s">
        <v>15</v>
      </c>
      <c r="N25" s="66"/>
      <c r="O25" s="49">
        <v>30</v>
      </c>
      <c r="P25" s="49">
        <f t="shared" si="2"/>
        <v>2592</v>
      </c>
      <c r="Q25" s="49">
        <f t="shared" si="3"/>
        <v>3084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45093</v>
      </c>
      <c r="E26" s="60">
        <v>0.33333333333333331</v>
      </c>
      <c r="F26" s="49">
        <f>'Día 16'!C16</f>
        <v>2577253</v>
      </c>
      <c r="G26" s="49">
        <f t="shared" si="0"/>
        <v>3071</v>
      </c>
      <c r="H26" s="50">
        <f t="shared" si="1"/>
        <v>35.543981481481481</v>
      </c>
      <c r="I26" s="1"/>
      <c r="J26" s="1"/>
      <c r="K26" s="62"/>
      <c r="L26" s="70"/>
      <c r="M26" s="71"/>
      <c r="N26" s="66"/>
      <c r="O26" s="49">
        <v>30</v>
      </c>
      <c r="P26" s="49">
        <f t="shared" si="2"/>
        <v>2592</v>
      </c>
      <c r="Q26" s="49">
        <f t="shared" si="3"/>
        <v>3071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45094</v>
      </c>
      <c r="E27" s="60">
        <v>0.33333333333333331</v>
      </c>
      <c r="F27" s="49">
        <f>'Día 17'!C16</f>
        <v>2580300</v>
      </c>
      <c r="G27" s="49">
        <f t="shared" si="0"/>
        <v>3047</v>
      </c>
      <c r="H27" s="50">
        <f t="shared" si="1"/>
        <v>35.266203703703702</v>
      </c>
      <c r="I27" s="1"/>
      <c r="J27" s="1"/>
      <c r="K27" s="1"/>
      <c r="L27" s="64"/>
      <c r="M27" s="65"/>
      <c r="N27" s="66"/>
      <c r="O27" s="49">
        <v>30</v>
      </c>
      <c r="P27" s="49">
        <f t="shared" si="2"/>
        <v>2592</v>
      </c>
      <c r="Q27" s="49">
        <f t="shared" si="3"/>
        <v>3047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45095</v>
      </c>
      <c r="E28" s="60">
        <v>0.33333333333333331</v>
      </c>
      <c r="F28" s="49">
        <f>'Día 18'!C16</f>
        <v>2583366</v>
      </c>
      <c r="G28" s="49">
        <f t="shared" si="0"/>
        <v>3066</v>
      </c>
      <c r="H28" s="50">
        <f t="shared" si="1"/>
        <v>35.486111111111107</v>
      </c>
      <c r="I28" s="1"/>
      <c r="J28" s="1"/>
      <c r="K28" s="1"/>
      <c r="L28" s="64"/>
      <c r="M28" s="65"/>
      <c r="N28" s="66"/>
      <c r="O28" s="49">
        <v>30</v>
      </c>
      <c r="P28" s="49">
        <f t="shared" si="2"/>
        <v>2592</v>
      </c>
      <c r="Q28" s="49">
        <f t="shared" si="3"/>
        <v>3066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45096</v>
      </c>
      <c r="E29" s="60">
        <v>0.33333333333333331</v>
      </c>
      <c r="F29" s="49">
        <f>'Día 19'!C16</f>
        <v>2586399</v>
      </c>
      <c r="G29" s="49">
        <f t="shared" si="0"/>
        <v>3033</v>
      </c>
      <c r="H29" s="50">
        <f t="shared" si="1"/>
        <v>35.104166666666664</v>
      </c>
      <c r="I29" s="1"/>
      <c r="J29" s="1"/>
      <c r="K29" s="118" t="s">
        <v>57</v>
      </c>
      <c r="L29" s="119"/>
      <c r="M29" s="120"/>
      <c r="N29" s="66"/>
      <c r="O29" s="49">
        <v>30</v>
      </c>
      <c r="P29" s="49">
        <f t="shared" si="2"/>
        <v>2592</v>
      </c>
      <c r="Q29" s="49">
        <f t="shared" si="3"/>
        <v>3033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45097</v>
      </c>
      <c r="E30" s="60">
        <v>0.33333333333333331</v>
      </c>
      <c r="F30" s="49">
        <f>'Día 20'!C16</f>
        <v>2589594</v>
      </c>
      <c r="G30" s="49">
        <f t="shared" si="0"/>
        <v>3195</v>
      </c>
      <c r="H30" s="50">
        <f t="shared" si="1"/>
        <v>36.979166666666664</v>
      </c>
      <c r="I30" s="1"/>
      <c r="K30" s="61"/>
      <c r="L30" s="67">
        <f>SUM(G29:G35)</f>
        <v>21359</v>
      </c>
      <c r="M30" s="69" t="s">
        <v>14</v>
      </c>
      <c r="N30" s="66"/>
      <c r="O30" s="49">
        <v>30</v>
      </c>
      <c r="P30" s="49">
        <f t="shared" si="2"/>
        <v>2592</v>
      </c>
      <c r="Q30" s="49">
        <f t="shared" si="3"/>
        <v>3195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45098</v>
      </c>
      <c r="E31" s="60">
        <v>0.33333333333333331</v>
      </c>
      <c r="F31" s="49">
        <f>'Día 21'!C16</f>
        <v>2592547</v>
      </c>
      <c r="G31" s="49">
        <f t="shared" si="0"/>
        <v>2953</v>
      </c>
      <c r="H31" s="50">
        <f t="shared" si="1"/>
        <v>34.17824074074074</v>
      </c>
      <c r="I31" s="1"/>
      <c r="J31" s="1"/>
      <c r="K31" s="61"/>
      <c r="L31" s="72">
        <f>L30*1000/7/24/60/60</f>
        <v>35.315806878306873</v>
      </c>
      <c r="M31" s="72" t="s">
        <v>15</v>
      </c>
      <c r="N31" s="66"/>
      <c r="O31" s="49">
        <v>30</v>
      </c>
      <c r="P31" s="49">
        <f t="shared" si="2"/>
        <v>2592</v>
      </c>
      <c r="Q31" s="49">
        <f t="shared" si="3"/>
        <v>2953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45099</v>
      </c>
      <c r="E32" s="60">
        <v>0.33333333333333331</v>
      </c>
      <c r="F32" s="49">
        <f>'Día 22'!C16</f>
        <v>2595659</v>
      </c>
      <c r="G32" s="49">
        <f t="shared" si="0"/>
        <v>3112</v>
      </c>
      <c r="H32" s="50">
        <f t="shared" si="1"/>
        <v>36.018518518518519</v>
      </c>
      <c r="I32" s="1"/>
      <c r="J32" s="1"/>
      <c r="K32" s="62"/>
      <c r="L32" s="70"/>
      <c r="M32" s="71"/>
      <c r="N32" s="66"/>
      <c r="O32" s="49">
        <v>30</v>
      </c>
      <c r="P32" s="49">
        <f t="shared" si="2"/>
        <v>2592</v>
      </c>
      <c r="Q32" s="49">
        <f t="shared" si="3"/>
        <v>3112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45100</v>
      </c>
      <c r="E33" s="60">
        <v>0.33333333333333331</v>
      </c>
      <c r="F33" s="49">
        <f>'Día 23'!C16</f>
        <v>2598751</v>
      </c>
      <c r="G33" s="49">
        <f t="shared" si="0"/>
        <v>3092</v>
      </c>
      <c r="H33" s="50">
        <f t="shared" si="1"/>
        <v>35.787037037037038</v>
      </c>
      <c r="I33" s="1"/>
      <c r="J33" s="1"/>
      <c r="K33" s="1"/>
      <c r="L33" s="64"/>
      <c r="M33" s="65"/>
      <c r="N33" s="66"/>
      <c r="O33" s="49">
        <v>30</v>
      </c>
      <c r="P33" s="49">
        <f t="shared" si="2"/>
        <v>2592</v>
      </c>
      <c r="Q33" s="49">
        <f t="shared" si="3"/>
        <v>3092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45101</v>
      </c>
      <c r="E34" s="60">
        <v>0.33333333333333331</v>
      </c>
      <c r="F34" s="49">
        <f>'Día 24'!C16</f>
        <v>2601764</v>
      </c>
      <c r="G34" s="49">
        <f t="shared" si="0"/>
        <v>3013</v>
      </c>
      <c r="H34" s="50">
        <f t="shared" si="1"/>
        <v>34.87268518518519</v>
      </c>
      <c r="I34" s="1"/>
      <c r="J34" s="1"/>
      <c r="K34" s="1"/>
      <c r="L34" s="64"/>
      <c r="M34" s="65"/>
      <c r="N34" s="66"/>
      <c r="O34" s="49">
        <v>30</v>
      </c>
      <c r="P34" s="49">
        <f t="shared" si="2"/>
        <v>2592</v>
      </c>
      <c r="Q34" s="49">
        <f t="shared" si="3"/>
        <v>3013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45102</v>
      </c>
      <c r="E35" s="60">
        <v>0.33333333333333331</v>
      </c>
      <c r="F35" s="49">
        <f>'Día 25'!C16</f>
        <v>2604725</v>
      </c>
      <c r="G35" s="49">
        <f t="shared" si="0"/>
        <v>2961</v>
      </c>
      <c r="H35" s="50">
        <f t="shared" si="1"/>
        <v>34.270833333333336</v>
      </c>
      <c r="I35" s="1"/>
      <c r="J35" s="1"/>
      <c r="K35" s="118" t="s">
        <v>58</v>
      </c>
      <c r="L35" s="119"/>
      <c r="M35" s="120"/>
      <c r="N35" s="66"/>
      <c r="O35" s="49">
        <v>30</v>
      </c>
      <c r="P35" s="49">
        <f t="shared" si="2"/>
        <v>2592</v>
      </c>
      <c r="Q35" s="49">
        <f t="shared" si="3"/>
        <v>2961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45103</v>
      </c>
      <c r="E36" s="60">
        <v>0.33333333333333331</v>
      </c>
      <c r="F36" s="49">
        <f>'Día 26'!C16</f>
        <v>2607643</v>
      </c>
      <c r="G36" s="49">
        <f t="shared" si="0"/>
        <v>2918</v>
      </c>
      <c r="H36" s="50">
        <f t="shared" si="1"/>
        <v>33.773148148148145</v>
      </c>
      <c r="I36" s="1"/>
      <c r="K36" s="61"/>
      <c r="L36" s="67">
        <f>SUM(G36:G40)</f>
        <v>14676</v>
      </c>
      <c r="M36" s="69" t="s">
        <v>14</v>
      </c>
      <c r="N36" s="66"/>
      <c r="O36" s="49">
        <v>30</v>
      </c>
      <c r="P36" s="49">
        <f t="shared" si="2"/>
        <v>2592</v>
      </c>
      <c r="Q36" s="49">
        <f t="shared" si="3"/>
        <v>2918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45104</v>
      </c>
      <c r="E37" s="60">
        <v>0.33333333333333331</v>
      </c>
      <c r="F37" s="49">
        <f>'Día 27'!C16</f>
        <v>2610586</v>
      </c>
      <c r="G37" s="49">
        <f t="shared" si="0"/>
        <v>2943</v>
      </c>
      <c r="H37" s="50">
        <f t="shared" si="1"/>
        <v>34.0625</v>
      </c>
      <c r="I37" s="1"/>
      <c r="J37" s="1"/>
      <c r="K37" s="61"/>
      <c r="L37" s="72">
        <f>L36*1000/5/24/60/60</f>
        <v>33.972222222222221</v>
      </c>
      <c r="M37" s="72" t="s">
        <v>15</v>
      </c>
      <c r="N37" s="66"/>
      <c r="O37" s="49">
        <v>30</v>
      </c>
      <c r="P37" s="49">
        <f t="shared" si="2"/>
        <v>2592</v>
      </c>
      <c r="Q37" s="49">
        <f t="shared" si="3"/>
        <v>2943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45105</v>
      </c>
      <c r="E38" s="60">
        <v>0.33333333333333331</v>
      </c>
      <c r="F38" s="49">
        <f>'Día 28'!C16</f>
        <v>2613520</v>
      </c>
      <c r="G38" s="49">
        <f t="shared" si="0"/>
        <v>2934</v>
      </c>
      <c r="H38" s="50">
        <f t="shared" si="1"/>
        <v>33.958333333333336</v>
      </c>
      <c r="I38" s="1"/>
      <c r="J38" s="1"/>
      <c r="K38" s="62"/>
      <c r="L38" s="70"/>
      <c r="M38" s="71"/>
      <c r="N38" s="66"/>
      <c r="O38" s="49">
        <v>30</v>
      </c>
      <c r="P38" s="49">
        <f t="shared" si="2"/>
        <v>2592</v>
      </c>
      <c r="Q38" s="49">
        <f t="shared" si="3"/>
        <v>2934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45106</v>
      </c>
      <c r="E39" s="60">
        <v>0.33333333333333331</v>
      </c>
      <c r="F39" s="49">
        <f>'Día 29'!C16</f>
        <v>2616457</v>
      </c>
      <c r="G39" s="49">
        <f t="shared" si="0"/>
        <v>2937</v>
      </c>
      <c r="H39" s="50">
        <f t="shared" si="1"/>
        <v>33.993055555555557</v>
      </c>
      <c r="I39" s="1"/>
      <c r="J39" s="1"/>
      <c r="K39" s="1"/>
      <c r="L39" s="64"/>
      <c r="M39" s="65"/>
      <c r="N39" s="66"/>
      <c r="O39" s="49">
        <v>30</v>
      </c>
      <c r="P39" s="49">
        <f t="shared" si="2"/>
        <v>2592</v>
      </c>
      <c r="Q39" s="49">
        <f t="shared" si="3"/>
        <v>2937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45107</v>
      </c>
      <c r="E40" s="60">
        <v>0.33333333333333298</v>
      </c>
      <c r="F40" s="49">
        <f>'Día 30'!C16</f>
        <v>2619401</v>
      </c>
      <c r="G40" s="49">
        <f t="shared" si="0"/>
        <v>2944</v>
      </c>
      <c r="H40" s="50">
        <f t="shared" si="1"/>
        <v>34.074074074074076</v>
      </c>
      <c r="I40" s="1"/>
      <c r="J40" s="1"/>
      <c r="K40" s="1"/>
      <c r="L40" s="64"/>
      <c r="M40" s="65"/>
      <c r="N40" s="66"/>
      <c r="O40" s="49">
        <v>30</v>
      </c>
      <c r="P40" s="49">
        <f t="shared" ref="P40" si="4">O40*60*60*24/1000</f>
        <v>2592</v>
      </c>
      <c r="Q40" s="49">
        <f t="shared" si="3"/>
        <v>2944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/>
      <c r="D41" s="48"/>
      <c r="E41" s="60"/>
      <c r="F41" s="49"/>
      <c r="G41" s="107">
        <f>(AVERAGE(G11:G40)-2592)/2592</f>
        <v>0.13739711934156373</v>
      </c>
      <c r="H41" s="107">
        <f>(AVERAGE(H11:H40)-30)/30</f>
        <v>0.13739711934156371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" thickBot="1" x14ac:dyDescent="0.4">
      <c r="A42" s="1"/>
      <c r="B42" s="1"/>
      <c r="C42" s="51"/>
      <c r="D42" s="52"/>
      <c r="E42" s="52"/>
      <c r="F42" s="52"/>
      <c r="G42" s="52"/>
      <c r="H42" s="53"/>
      <c r="I42" s="1"/>
      <c r="J42" s="1"/>
      <c r="K42" s="1"/>
      <c r="L42" s="1"/>
      <c r="M42" s="1"/>
      <c r="N42" s="116" t="s">
        <v>17</v>
      </c>
      <c r="O42" s="76" t="s">
        <v>18</v>
      </c>
      <c r="P42" s="75">
        <f>SUM(P11:P40)</f>
        <v>77760</v>
      </c>
      <c r="Q42" s="93">
        <f>SUM(Q11:Q40)</f>
        <v>88444</v>
      </c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4"/>
      <c r="D43" s="57" t="s">
        <v>19</v>
      </c>
      <c r="E43" s="57"/>
      <c r="F43" s="57"/>
      <c r="G43" s="86">
        <f>(F40-F10)*1000/30/24/60/60</f>
        <v>34.121913580246911</v>
      </c>
      <c r="H43" s="58" t="s">
        <v>20</v>
      </c>
      <c r="I43" s="1"/>
      <c r="J43" s="1"/>
      <c r="K43" s="1"/>
      <c r="L43" s="1"/>
      <c r="M43" s="59"/>
      <c r="N43" s="117"/>
      <c r="O43" s="77" t="s">
        <v>21</v>
      </c>
      <c r="P43" s="92">
        <f>P42*1000/31/24/60/60</f>
        <v>29.032258064516125</v>
      </c>
      <c r="Q43" s="95">
        <f>Q42*1000/31/24/60/60</f>
        <v>33.021206690561534</v>
      </c>
      <c r="R43" s="59" t="s">
        <v>22</v>
      </c>
      <c r="S43" s="1"/>
      <c r="T43" s="1"/>
      <c r="U43" s="1"/>
      <c r="V43" s="1"/>
      <c r="W43" s="1"/>
    </row>
    <row r="44" spans="1:23" x14ac:dyDescent="0.35">
      <c r="A44" s="1"/>
      <c r="B44" s="1"/>
      <c r="C44" s="55"/>
      <c r="D44" s="56"/>
      <c r="E44" s="56"/>
      <c r="F44" s="56"/>
      <c r="G44" s="105">
        <f>(F40-F10)</f>
        <v>88444</v>
      </c>
      <c r="H44" s="106" t="s">
        <v>53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73" t="s">
        <v>23</v>
      </c>
      <c r="O45" s="74" t="s">
        <v>14</v>
      </c>
      <c r="P45" s="74"/>
      <c r="Q45" s="85">
        <f>Q42-P42</f>
        <v>10684</v>
      </c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59" t="s">
        <v>24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87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</sheetData>
  <mergeCells count="13">
    <mergeCell ref="N42:N43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4" zoomScale="85" zoomScaleNormal="85" zoomScalePageLayoutView="70" workbookViewId="0">
      <selection activeCell="C17" sqref="C1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2556056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2557736</v>
      </c>
      <c r="D16" s="40">
        <f>+C16-C8</f>
        <v>1680</v>
      </c>
      <c r="E16" s="96">
        <f>+D16*1000/14/3600</f>
        <v>33.333333333333336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2558350</v>
      </c>
      <c r="D21" s="40">
        <f>+C21-C16</f>
        <v>614</v>
      </c>
      <c r="E21" s="96">
        <f>+D21*1000/5/3600</f>
        <v>34.111111111111114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2558950</v>
      </c>
      <c r="D26" s="40">
        <f>+C26-C21</f>
        <v>600</v>
      </c>
      <c r="E26" s="96">
        <f>+D26*1000/5/3600</f>
        <v>33.333333333333336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2558950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9">
        <v>0.33333333333333298</v>
      </c>
      <c r="C16" s="84">
        <v>2560662</v>
      </c>
      <c r="D16" s="40">
        <f>+C16-C8</f>
        <v>1712</v>
      </c>
      <c r="E16" s="96">
        <f>+D16*1000/14/3600</f>
        <v>33.968253968253968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2561200</v>
      </c>
      <c r="D21" s="40">
        <f>+C21-C16</f>
        <v>538</v>
      </c>
      <c r="E21" s="96">
        <f>+D21*1000/5/3600</f>
        <v>29.888888888888889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2561734</v>
      </c>
      <c r="D26" s="40">
        <f>+C26-C21</f>
        <v>534</v>
      </c>
      <c r="E26" s="96">
        <f>+D26*1000/5/3600</f>
        <v>29.666666666666668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45088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2561734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2563190</v>
      </c>
      <c r="D16" s="40">
        <f>+C16-C8</f>
        <v>1456</v>
      </c>
      <c r="E16" s="96">
        <f>+D16*1000/14/3600</f>
        <v>28.888888888888889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2563703</v>
      </c>
      <c r="D21" s="40">
        <f>+C21-C16</f>
        <v>513</v>
      </c>
      <c r="E21" s="96">
        <f>+D21*1000/5/3600</f>
        <v>28.5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2564232</v>
      </c>
      <c r="D26" s="40">
        <f>+C26-C21</f>
        <v>529</v>
      </c>
      <c r="E26" s="96">
        <f>+D26*1000/5/3600</f>
        <v>29.388888888888889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zoomScale="85" zoomScaleNormal="85" zoomScalePageLayoutView="70" workbookViewId="0">
      <selection activeCell="C12" sqref="C1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2564232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2565778</v>
      </c>
      <c r="D16" s="40">
        <f>+C16-C8</f>
        <v>1546</v>
      </c>
      <c r="E16" s="96">
        <f>+D16*1000/14/3600</f>
        <v>30.674603174603178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2566324</v>
      </c>
      <c r="D21" s="40">
        <f>+C21-C16</f>
        <v>546</v>
      </c>
      <c r="E21" s="96">
        <f>+D21*1000/5/3600</f>
        <v>30.333333333333332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2566840</v>
      </c>
      <c r="D26" s="40">
        <f>+C26-C21</f>
        <v>516</v>
      </c>
      <c r="E26" s="96">
        <f>+D26*1000/5/3600</f>
        <v>28.666666666666668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zoomScale="85" zoomScaleNormal="85" zoomScalePageLayoutView="70" workbookViewId="0">
      <selection activeCell="C14" sqref="C1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45090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2566840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2568252</v>
      </c>
      <c r="D16" s="40">
        <f>+C16-C8</f>
        <v>1412</v>
      </c>
      <c r="E16" s="96">
        <f>+D16*1000/14/3600</f>
        <v>28.015873015873016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2568803</v>
      </c>
      <c r="D21" s="40">
        <f>+C21-C16</f>
        <v>551</v>
      </c>
      <c r="E21" s="96">
        <f>+D21*1000/5/3600</f>
        <v>30.611111111111111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2569337</v>
      </c>
      <c r="D26" s="40">
        <f>+C26-C21</f>
        <v>534</v>
      </c>
      <c r="E26" s="96">
        <f>+D26*1000/5/3600</f>
        <v>29.666666666666668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4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2569337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2571098</v>
      </c>
      <c r="D16" s="40">
        <f>+C16-C8</f>
        <v>1761</v>
      </c>
      <c r="E16" s="96">
        <f>+D16*1000/14/3600</f>
        <v>34.94047619047619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2571748</v>
      </c>
      <c r="D21" s="40">
        <f>+C21-C16</f>
        <v>650</v>
      </c>
      <c r="E21" s="96">
        <f>+D21*1000/5/3600</f>
        <v>36.111111111111114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2572376</v>
      </c>
      <c r="D26" s="40">
        <f>+C26-C21</f>
        <v>628</v>
      </c>
      <c r="E26" s="96">
        <f>+D26*1000/5/3600</f>
        <v>34.888888888888886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2572376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2574182</v>
      </c>
      <c r="D16" s="40">
        <f>+C16-C8</f>
        <v>1806</v>
      </c>
      <c r="E16" s="96">
        <f>+D16*1000/14/3600</f>
        <v>35.833333333333336</v>
      </c>
      <c r="F16" s="41" t="s">
        <v>16</v>
      </c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2574823</v>
      </c>
      <c r="D21" s="40">
        <f>+C21-C16</f>
        <v>641</v>
      </c>
      <c r="E21" s="96">
        <f>+D21*1000/5/3600</f>
        <v>35.611111111111114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2575459</v>
      </c>
      <c r="D26" s="40">
        <f>+C26-C21</f>
        <v>636</v>
      </c>
      <c r="E26" s="96">
        <f>+D26*1000/5/3600</f>
        <v>35.333333333333336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2575459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2577253</v>
      </c>
      <c r="D16" s="40">
        <f>+C16-C8</f>
        <v>1794</v>
      </c>
      <c r="E16" s="96">
        <f>+D16*1000/14/3600</f>
        <v>35.595238095238095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2577892</v>
      </c>
      <c r="D21" s="40">
        <f>+C21-C16</f>
        <v>639</v>
      </c>
      <c r="E21" s="96">
        <f>+D21*1000/5/3600</f>
        <v>35.5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2578528</v>
      </c>
      <c r="D26" s="40">
        <f>+C26-C21</f>
        <v>636</v>
      </c>
      <c r="E26" s="96">
        <f>+D26*1000/5/3600</f>
        <v>35.333333333333336</v>
      </c>
      <c r="F26" s="41" t="s">
        <v>16</v>
      </c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2578528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2580300</v>
      </c>
      <c r="D16" s="40">
        <f>+C16-C8</f>
        <v>1772</v>
      </c>
      <c r="E16" s="96">
        <f>+D16*1000/14/3600</f>
        <v>35.158730158730158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2580941</v>
      </c>
      <c r="D21" s="40">
        <f>+C21-C16</f>
        <v>641</v>
      </c>
      <c r="E21" s="96">
        <f>+D21*1000/5/3600</f>
        <v>35.611111111111114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2581584</v>
      </c>
      <c r="D26" s="40">
        <f>+C26-C21</f>
        <v>643</v>
      </c>
      <c r="E26" s="96">
        <f>+D26*1000/5/3600</f>
        <v>35.722222222222221</v>
      </c>
      <c r="F26" s="45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2581584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2583366</v>
      </c>
      <c r="D16" s="40">
        <f>+C16-C8</f>
        <v>1782</v>
      </c>
      <c r="E16" s="96">
        <f>+D16*1000/14/3600</f>
        <v>35.357142857142861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2584014</v>
      </c>
      <c r="D21" s="40">
        <f>+C21-C16</f>
        <v>648</v>
      </c>
      <c r="E21" s="96">
        <f>+D21*1000/5/3600</f>
        <v>36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2584633</v>
      </c>
      <c r="D26" s="40">
        <f>+C26-C21</f>
        <v>619</v>
      </c>
      <c r="E26" s="96">
        <f>+D26*1000/5/3600</f>
        <v>34.388888888888886</v>
      </c>
      <c r="F26" s="41" t="s">
        <v>16</v>
      </c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topLeftCell="A17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45078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2532243</v>
      </c>
      <c r="D8" s="28"/>
      <c r="E8" s="28"/>
      <c r="F8" s="8"/>
      <c r="G8" s="123"/>
      <c r="H8" s="124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29" t="s">
        <v>16</v>
      </c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2534022</v>
      </c>
      <c r="D16" s="40">
        <f>+C16-C8</f>
        <v>1779</v>
      </c>
      <c r="E16" s="96">
        <f>+D16*1000/14/3600</f>
        <v>35.297619047619044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29" t="s">
        <v>16</v>
      </c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2534654</v>
      </c>
      <c r="D21" s="40">
        <f>+C21-C16</f>
        <v>632</v>
      </c>
      <c r="E21" s="96">
        <f>+D21*1000/5/3600</f>
        <v>35.111111111111114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29" t="s">
        <v>16</v>
      </c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2535282</v>
      </c>
      <c r="D26" s="40">
        <f>+C26-C21</f>
        <v>628</v>
      </c>
      <c r="E26" s="96">
        <f>+D26*1000/5/3600</f>
        <v>34.888888888888886</v>
      </c>
      <c r="F26" s="41" t="s">
        <v>16</v>
      </c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29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2584633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2586399</v>
      </c>
      <c r="D16" s="40">
        <f>+C16-C8</f>
        <v>1766</v>
      </c>
      <c r="E16" s="96">
        <f>+D16*1000/14/3600</f>
        <v>35.039682539682538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2587041</v>
      </c>
      <c r="D21" s="40">
        <f>+C21-C16</f>
        <v>642</v>
      </c>
      <c r="E21" s="96">
        <f>+D21*1000/5/3600</f>
        <v>35.666666666666664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2587708</v>
      </c>
      <c r="D26" s="40">
        <f>+C26-C21</f>
        <v>667</v>
      </c>
      <c r="E26" s="96">
        <f>+D26*1000/5/3600</f>
        <v>37.055555555555557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2587708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2589594</v>
      </c>
      <c r="D16" s="40">
        <f>+C16-C8</f>
        <v>1886</v>
      </c>
      <c r="E16" s="96">
        <f>+D16*1000/14/3600</f>
        <v>37.420634920634917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2590186</v>
      </c>
      <c r="D21" s="40">
        <f>+C21-C16</f>
        <v>592</v>
      </c>
      <c r="E21" s="96">
        <f>+D21*1000/5/3600</f>
        <v>32.888888888888886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2590747</v>
      </c>
      <c r="D26" s="40">
        <f>+C26-C21</f>
        <v>561</v>
      </c>
      <c r="E26" s="96">
        <f>+D26*1000/5/3600</f>
        <v>31.166666666666668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45098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2590747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2592547</v>
      </c>
      <c r="D16" s="40">
        <f>+C16-C8</f>
        <v>1800</v>
      </c>
      <c r="E16" s="96">
        <f>+D16*1000/14/3600</f>
        <v>35.714285714285715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2593200</v>
      </c>
      <c r="D21" s="40">
        <f>+C21-C16</f>
        <v>653</v>
      </c>
      <c r="E21" s="96">
        <f>+D21*1000/5/3600</f>
        <v>36.277777777777779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2593829</v>
      </c>
      <c r="D26" s="40">
        <f>+C26-C21</f>
        <v>629</v>
      </c>
      <c r="E26" s="96">
        <f>+D26*1000/5/3600</f>
        <v>34.944444444444443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2593829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2595659</v>
      </c>
      <c r="D16" s="40">
        <f>+C16-C8</f>
        <v>1830</v>
      </c>
      <c r="E16" s="96">
        <f>+D16*1000/14/3600</f>
        <v>36.30952380952381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2596300</v>
      </c>
      <c r="D21" s="40">
        <f>+C21-C16</f>
        <v>641</v>
      </c>
      <c r="E21" s="96">
        <f>+D21*1000/5/3600</f>
        <v>35.611111111111114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2596948</v>
      </c>
      <c r="D26" s="40">
        <f>+C26-C21</f>
        <v>648</v>
      </c>
      <c r="E26" s="96">
        <f>+D26*1000/5/3600</f>
        <v>36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2596948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2598751</v>
      </c>
      <c r="D16" s="40">
        <f>+C16-C8</f>
        <v>1803</v>
      </c>
      <c r="E16" s="96">
        <f>+D16*1000/14/3600</f>
        <v>35.773809523809526</v>
      </c>
      <c r="F16" s="45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2599394</v>
      </c>
      <c r="D21" s="40">
        <f>+C21-C16</f>
        <v>643</v>
      </c>
      <c r="E21" s="96">
        <f>+D21*1000/5/3600</f>
        <v>35.722222222222221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2600013</v>
      </c>
      <c r="D26" s="40">
        <f>+C26-C21</f>
        <v>619</v>
      </c>
      <c r="E26" s="96">
        <f>+D26*1000/5/3600</f>
        <v>34.388888888888886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2600013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2601764</v>
      </c>
      <c r="D16" s="40">
        <f>+C16-C8</f>
        <v>1751</v>
      </c>
      <c r="E16" s="96">
        <f>+D16*1000/14/3600</f>
        <v>34.742063492063494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2602375</v>
      </c>
      <c r="D21" s="40">
        <f>+C21-C16</f>
        <v>611</v>
      </c>
      <c r="E21" s="96">
        <f>+D21*1000/5/3600</f>
        <v>33.944444444444443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2602991</v>
      </c>
      <c r="D26" s="40">
        <f>+C26-C21</f>
        <v>616</v>
      </c>
      <c r="E26" s="96">
        <f>+D26*1000/5/3600</f>
        <v>34.222222222222221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2602991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2604725</v>
      </c>
      <c r="D16" s="40">
        <f>+C16-C8</f>
        <v>1734</v>
      </c>
      <c r="E16" s="96">
        <f>+D16*1000/14/3600</f>
        <v>34.404761904761905</v>
      </c>
      <c r="F16" s="41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2605323</v>
      </c>
      <c r="D21" s="40">
        <f>+C21-C16</f>
        <v>598</v>
      </c>
      <c r="E21" s="96">
        <f>+D21*1000/5/3600</f>
        <v>33.222222222222221</v>
      </c>
      <c r="F21" s="41"/>
      <c r="G21" s="142" t="s">
        <v>16</v>
      </c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2605936</v>
      </c>
      <c r="D26" s="40">
        <f>+C26-C21</f>
        <v>613</v>
      </c>
      <c r="E26" s="96">
        <f>+D26*1000/5/3600</f>
        <v>34.055555555555557</v>
      </c>
      <c r="F26" s="41"/>
      <c r="G26" s="142" t="s">
        <v>16</v>
      </c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2605936</v>
      </c>
      <c r="D8" s="28" t="s">
        <v>16</v>
      </c>
      <c r="E8" s="28"/>
      <c r="F8" s="8"/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2607643</v>
      </c>
      <c r="D16" s="40">
        <f>+C16-C8</f>
        <v>1707</v>
      </c>
      <c r="E16" s="96">
        <f>+D16*1000/14/3600</f>
        <v>33.86904761904762</v>
      </c>
      <c r="F16" s="45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2608242</v>
      </c>
      <c r="D21" s="40">
        <f>+C21-C16</f>
        <v>599</v>
      </c>
      <c r="E21" s="96">
        <f>+D21*1000/5/3600</f>
        <v>33.277777777777779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2608878</v>
      </c>
      <c r="D26" s="40">
        <f>+C26-C21</f>
        <v>636</v>
      </c>
      <c r="E26" s="96">
        <f>+D26*1000/5/3600</f>
        <v>35.333333333333336</v>
      </c>
      <c r="F26" s="45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2608878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f>+C9-C8</f>
        <v>-2608878</v>
      </c>
      <c r="E9" s="31">
        <f>+D9*0.277777777777778</f>
        <v>-724688.33333333395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2610586</v>
      </c>
      <c r="D16" s="40">
        <f>+C16-C8</f>
        <v>1708</v>
      </c>
      <c r="E16" s="96">
        <f>+D16*1000/14/3600</f>
        <v>33.888888888888886</v>
      </c>
      <c r="F16" s="45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8">
        <f t="shared" si="1"/>
        <v>0</v>
      </c>
      <c r="F17" s="100"/>
      <c r="G17" s="148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8">
        <f t="shared" si="1"/>
        <v>0</v>
      </c>
      <c r="F18" s="100"/>
      <c r="G18" s="148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8">
        <f t="shared" si="1"/>
        <v>0</v>
      </c>
      <c r="F19" s="100"/>
      <c r="G19" s="148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9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2611194</v>
      </c>
      <c r="D21" s="40">
        <f>+C21-C16</f>
        <v>608</v>
      </c>
      <c r="E21" s="96">
        <f>+D21*1000/5/3600</f>
        <v>33.777777777777779</v>
      </c>
      <c r="F21" s="45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2611792</v>
      </c>
      <c r="D26" s="40">
        <f>+C26-C21</f>
        <v>598</v>
      </c>
      <c r="E26" s="96">
        <f>+D26*1000/5/3600</f>
        <v>33.222222222222221</v>
      </c>
      <c r="F26" s="45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13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2611792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2613520</v>
      </c>
      <c r="D16" s="40">
        <f>+C16-C8</f>
        <v>1728</v>
      </c>
      <c r="E16" s="96">
        <f>+D16*1000/14/3600</f>
        <v>34.285714285714285</v>
      </c>
      <c r="F16" s="45"/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2614130</v>
      </c>
      <c r="D21" s="40">
        <f>+C21-C16</f>
        <v>610</v>
      </c>
      <c r="E21" s="96">
        <f>+D21*1000/5/3600</f>
        <v>33.888888888888886</v>
      </c>
      <c r="F21" s="45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2614737</v>
      </c>
      <c r="D26" s="40">
        <f>+C26-C21</f>
        <v>607</v>
      </c>
      <c r="E26" s="96">
        <f>+D26*1000/5/3600</f>
        <v>33.722222222222221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topLeftCell="A16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1'!B7+1</f>
        <v>45079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2535282</v>
      </c>
      <c r="D8" s="28" t="s">
        <v>16</v>
      </c>
      <c r="E8" s="28"/>
      <c r="F8" s="8"/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 t="s">
        <v>16</v>
      </c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2537047</v>
      </c>
      <c r="D16" s="40">
        <f>+C16-C8</f>
        <v>1765</v>
      </c>
      <c r="E16" s="96">
        <f>+D16*1000/14/3600</f>
        <v>35.019841269841265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8"/>
      <c r="G20" s="144"/>
      <c r="H20" s="14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2537685</v>
      </c>
      <c r="D21" s="40">
        <f>+C21-C16</f>
        <v>638</v>
      </c>
      <c r="E21" s="97">
        <f>+D21*1000/5/3600</f>
        <v>35.444444444444443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9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2538313</v>
      </c>
      <c r="D26" s="40">
        <f>+C26-C21</f>
        <v>628</v>
      </c>
      <c r="E26" s="96">
        <f>+D26*1000/5/3600</f>
        <v>34.888888888888886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f>+'Día 28'!C26</f>
        <v>2614737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2616457</v>
      </c>
      <c r="D16" s="40">
        <f>+C16-C8</f>
        <v>1720</v>
      </c>
      <c r="E16" s="96">
        <f>+D16*1000/14/3600</f>
        <v>34.126984126984127</v>
      </c>
      <c r="F16" s="45" t="s">
        <v>16</v>
      </c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2617078</v>
      </c>
      <c r="D21" s="40">
        <f>+C21-C16</f>
        <v>621</v>
      </c>
      <c r="E21" s="96">
        <f>+D21*1000/5/3600</f>
        <v>34.5</v>
      </c>
      <c r="F21" s="45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2617683</v>
      </c>
      <c r="D26" s="40">
        <f>+C26-C21</f>
        <v>605</v>
      </c>
      <c r="E26" s="96">
        <f>+D26*1000/5/3600</f>
        <v>33.611111111111114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f>+'Día 29'!C26</f>
        <v>2617683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2619401</v>
      </c>
      <c r="D16" s="40">
        <f>+C16-C8</f>
        <v>1718</v>
      </c>
      <c r="E16" s="96">
        <f>+D16*1000/14/3600</f>
        <v>34.087301587301589</v>
      </c>
      <c r="F16" s="45" t="s">
        <v>16</v>
      </c>
      <c r="G16" s="142" t="s">
        <v>16</v>
      </c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2620024</v>
      </c>
      <c r="D21" s="40">
        <f>+C21-C16</f>
        <v>623</v>
      </c>
      <c r="E21" s="96">
        <f>+D21*1000/5/3600</f>
        <v>34.611111111111114</v>
      </c>
      <c r="F21" s="45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2620645</v>
      </c>
      <c r="D26" s="40">
        <f>+C26-C21</f>
        <v>621</v>
      </c>
      <c r="E26" s="96">
        <f>+D26*1000/5/3600</f>
        <v>34.5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2'!B7+1</f>
        <v>45080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2538313</v>
      </c>
      <c r="D8" s="28" t="s">
        <v>16</v>
      </c>
      <c r="E8" s="28"/>
      <c r="F8" s="8"/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2540087</v>
      </c>
      <c r="D16" s="40">
        <f>+C16-C8</f>
        <v>1774</v>
      </c>
      <c r="E16" s="96">
        <f>+D16*1000/14/3600</f>
        <v>35.198412698412696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2540729</v>
      </c>
      <c r="D21" s="40">
        <f>+C21-C16</f>
        <v>642</v>
      </c>
      <c r="E21" s="96">
        <f>+D21*1000/5/3600</f>
        <v>35.666666666666664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2541336</v>
      </c>
      <c r="D26" s="40">
        <f>+C26-C21</f>
        <v>607</v>
      </c>
      <c r="E26" s="96">
        <f>+D26*1000/5/3600</f>
        <v>33.722222222222221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zoomScale="85" zoomScaleNormal="85" zoomScalePageLayoutView="70" workbookViewId="0">
      <selection activeCell="F32" sqref="F3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3'!B7+1</f>
        <v>45081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2541336</v>
      </c>
      <c r="D8" s="28" t="s">
        <v>16</v>
      </c>
      <c r="E8" s="28"/>
      <c r="F8" s="8"/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2543124</v>
      </c>
      <c r="D16" s="40">
        <f>+C16-C8</f>
        <v>1788</v>
      </c>
      <c r="E16" s="96">
        <f>+D16*1000/14/3600</f>
        <v>35.476190476190474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2543768</v>
      </c>
      <c r="D21" s="40">
        <f>+C21-C16</f>
        <v>644</v>
      </c>
      <c r="E21" s="96">
        <f>+D21*1000/5/3600</f>
        <v>35.777777777777779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2544395</v>
      </c>
      <c r="D26" s="40">
        <f>+C26-C21</f>
        <v>627</v>
      </c>
      <c r="E26" s="96">
        <f>+D26*1000/5/3600</f>
        <v>34.833333333333336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zoomScale="85" zoomScaleNormal="85" zoomScalePageLayoutView="70" workbookViewId="0">
      <selection activeCell="F25" sqref="F25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4'!B7+1</f>
        <v>45082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2544395</v>
      </c>
      <c r="D8" s="28" t="s">
        <v>16</v>
      </c>
      <c r="E8" s="28"/>
      <c r="F8" s="8"/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2546126</v>
      </c>
      <c r="D16" s="40">
        <f>+C16-C8</f>
        <v>1731</v>
      </c>
      <c r="E16" s="96">
        <f>+D16*1000/14/3600</f>
        <v>34.345238095238095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2546740</v>
      </c>
      <c r="D21" s="40">
        <f>+C21-C16</f>
        <v>614</v>
      </c>
      <c r="E21" s="96">
        <f>+D21*1000/5/3600</f>
        <v>34.111111111111114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2547341</v>
      </c>
      <c r="D26" s="40">
        <f>+C26-C21</f>
        <v>601</v>
      </c>
      <c r="E26" s="96">
        <f>+D26*1000/5/3600</f>
        <v>33.388888888888886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zoomScale="85" zoomScaleNormal="85" zoomScalePageLayoutView="70" workbookViewId="0">
      <selection activeCell="F28" sqref="F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5'!B7+1</f>
        <v>45083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2547341</v>
      </c>
      <c r="D8" s="28" t="s">
        <v>16</v>
      </c>
      <c r="E8" s="28"/>
      <c r="F8" s="8"/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2549035</v>
      </c>
      <c r="D16" s="40">
        <f>+C16-C8</f>
        <v>1694</v>
      </c>
      <c r="E16" s="96">
        <f>+D16*1000/14/3600</f>
        <v>33.611111111111114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0"/>
      <c r="H20" s="9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2549657</v>
      </c>
      <c r="D21" s="40">
        <f>+C21-C16</f>
        <v>622</v>
      </c>
      <c r="E21" s="96">
        <f>+D21*1000/5/3600</f>
        <v>34.555555555555557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2550269</v>
      </c>
      <c r="D26" s="40">
        <f>+C26-C21</f>
        <v>612</v>
      </c>
      <c r="E26" s="96">
        <f>+D26*1000/5/3600</f>
        <v>34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zoomScale="85" zoomScaleNormal="85" zoomScalePageLayoutView="70" workbookViewId="0">
      <selection activeCell="F27" sqref="F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6'!B7+1</f>
        <v>45084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2550269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2551975</v>
      </c>
      <c r="D16" s="40">
        <f>+C16-C8</f>
        <v>1706</v>
      </c>
      <c r="E16" s="96">
        <f>+D16*1000/14/3600</f>
        <v>33.849206349206348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2552590</v>
      </c>
      <c r="D21" s="40">
        <f>+C21-C16</f>
        <v>615</v>
      </c>
      <c r="E21" s="96">
        <f>+D21*1000/5/3600</f>
        <v>34.166666666666664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2553173</v>
      </c>
      <c r="D26" s="40">
        <f>+C26-C21</f>
        <v>583</v>
      </c>
      <c r="E26" s="96">
        <f>+D26*1000/5/3600</f>
        <v>32.388888888888886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zoomScale="85" zoomScaleNormal="85" zoomScalePageLayoutView="70" workbookViewId="0">
      <selection activeCell="D12" sqref="D1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5"/>
      <c r="C2" s="126"/>
      <c r="D2" s="133" t="s">
        <v>25</v>
      </c>
      <c r="E2" s="134"/>
      <c r="F2" s="134"/>
      <c r="G2" s="134"/>
      <c r="H2" s="135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7"/>
      <c r="C3" s="128"/>
      <c r="D3" s="136"/>
      <c r="E3" s="137"/>
      <c r="F3" s="137"/>
      <c r="G3" s="137"/>
      <c r="H3" s="138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9" t="s">
        <v>26</v>
      </c>
      <c r="E5" s="140"/>
      <c r="F5" s="140"/>
      <c r="G5" s="140"/>
      <c r="H5" s="141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1" t="s">
        <v>30</v>
      </c>
      <c r="H7" s="122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2553173</v>
      </c>
      <c r="D8" s="28" t="s">
        <v>16</v>
      </c>
      <c r="E8" s="28"/>
      <c r="F8" s="8" t="s">
        <v>16</v>
      </c>
      <c r="G8" s="123"/>
      <c r="H8" s="124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9"/>
      <c r="H9" s="130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9"/>
      <c r="H10" s="130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9"/>
      <c r="H11" s="130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9"/>
      <c r="H12" s="130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9"/>
      <c r="H13" s="130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9"/>
      <c r="H14" s="130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9"/>
      <c r="H15" s="130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2554853</v>
      </c>
      <c r="D16" s="40">
        <f>+C16-C8</f>
        <v>1680</v>
      </c>
      <c r="E16" s="96">
        <f>+D16*1000/14/3600</f>
        <v>33.333333333333336</v>
      </c>
      <c r="F16" s="41"/>
      <c r="G16" s="142"/>
      <c r="H16" s="143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9"/>
      <c r="H17" s="130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9"/>
      <c r="H18" s="130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9"/>
      <c r="H19" s="130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9"/>
      <c r="H20" s="13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2555451</v>
      </c>
      <c r="D21" s="40">
        <f>+C21-C16</f>
        <v>598</v>
      </c>
      <c r="E21" s="96">
        <f>+D21*1000/5/3600</f>
        <v>33.222222222222221</v>
      </c>
      <c r="F21" s="41"/>
      <c r="G21" s="142"/>
      <c r="H21" s="143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9"/>
      <c r="H22" s="130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9"/>
      <c r="H23" s="130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9"/>
      <c r="H24" s="130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9"/>
      <c r="H25" s="130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2556056</v>
      </c>
      <c r="D26" s="40">
        <f>+C26-C21</f>
        <v>605</v>
      </c>
      <c r="E26" s="96">
        <f>+D26*1000/5/3600</f>
        <v>33.611111111111114</v>
      </c>
      <c r="F26" s="41"/>
      <c r="G26" s="142"/>
      <c r="H26" s="143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9"/>
      <c r="H27" s="130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9"/>
      <c r="H28" s="130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9"/>
      <c r="H29" s="130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9"/>
      <c r="H30" s="130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9"/>
      <c r="H31" s="130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1"/>
      <c r="H32" s="132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EA201D58-5E6B-4404-9B6D-9D2D1F2DF1DA}"/>
</file>

<file path=customXml/itemProps2.xml><?xml version="1.0" encoding="utf-8"?>
<ds:datastoreItem xmlns:ds="http://schemas.openxmlformats.org/officeDocument/2006/customXml" ds:itemID="{FF0A90FE-C8AB-4475-BFA2-64D39950ABE5}"/>
</file>

<file path=customXml/itemProps3.xml><?xml version="1.0" encoding="utf-8"?>
<ds:datastoreItem xmlns:ds="http://schemas.openxmlformats.org/officeDocument/2006/customXml" ds:itemID="{2FC68810-2927-4F37-9133-C8CAA15109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2023-08-08T23:33:02Z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