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28 Jul 2023\"/>
    </mc:Choice>
  </mc:AlternateContent>
  <bookViews>
    <workbookView xWindow="0" yWindow="0" windowWidth="10350" windowHeight="768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40" l="1"/>
  <c r="H42" i="40" l="1"/>
  <c r="G42" i="40"/>
  <c r="P41" i="40"/>
  <c r="F41" i="40" l="1"/>
  <c r="G45" i="40" l="1"/>
  <c r="D23" i="26"/>
  <c r="E27" i="13" l="1"/>
  <c r="C8" i="29" l="1"/>
  <c r="C8" i="14"/>
  <c r="F40" i="40" l="1"/>
  <c r="E32" i="45"/>
  <c r="D32" i="45"/>
  <c r="D31" i="45"/>
  <c r="E31" i="45" s="1"/>
  <c r="E30" i="45"/>
  <c r="D30" i="45"/>
  <c r="D29" i="45"/>
  <c r="E29" i="45" s="1"/>
  <c r="E28" i="45"/>
  <c r="D28" i="45"/>
  <c r="D26" i="45"/>
  <c r="E26" i="45" s="1"/>
  <c r="E25" i="45"/>
  <c r="D25" i="45"/>
  <c r="D24" i="45"/>
  <c r="E24" i="45" s="1"/>
  <c r="E23" i="45"/>
  <c r="D23" i="45"/>
  <c r="D21" i="45"/>
  <c r="E21" i="45" s="1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D16" i="45"/>
  <c r="E16" i="45" s="1"/>
  <c r="G41" i="40" l="1"/>
  <c r="E17" i="33"/>
  <c r="H41" i="40" l="1"/>
  <c r="Q41" i="40"/>
  <c r="F37" i="40"/>
  <c r="F38" i="40"/>
  <c r="G38" i="40" s="1"/>
  <c r="H38" i="40" s="1"/>
  <c r="F39" i="40"/>
  <c r="G39" i="40" l="1"/>
  <c r="H39" i="40" s="1"/>
  <c r="G40" i="40"/>
  <c r="H40" i="40" s="1"/>
  <c r="Q38" i="40"/>
  <c r="Q39" i="40"/>
  <c r="C8" i="42"/>
  <c r="C8" i="41"/>
  <c r="C8" i="34"/>
  <c r="C8" i="33"/>
  <c r="Q40" i="40" l="1"/>
  <c r="D16" i="33"/>
  <c r="D9" i="33"/>
  <c r="E9" i="33" s="1"/>
  <c r="P40" i="40"/>
  <c r="P37" i="40" l="1"/>
  <c r="P38" i="40"/>
  <c r="P39" i="40"/>
  <c r="F29" i="40" l="1"/>
  <c r="F30" i="40"/>
  <c r="F31" i="40"/>
  <c r="G31" i="40" s="1"/>
  <c r="H31" i="40" s="1"/>
  <c r="F32" i="40"/>
  <c r="G32" i="40" s="1"/>
  <c r="H32" i="40" s="1"/>
  <c r="F33" i="40"/>
  <c r="G33" i="40" s="1"/>
  <c r="H33" i="40" s="1"/>
  <c r="F34" i="40"/>
  <c r="G34" i="40" s="1"/>
  <c r="F35" i="40"/>
  <c r="F36" i="40"/>
  <c r="F22" i="40"/>
  <c r="F23" i="40"/>
  <c r="G23" i="40" s="1"/>
  <c r="H23" i="40" s="1"/>
  <c r="F24" i="40"/>
  <c r="G24" i="40" s="1"/>
  <c r="H24" i="40" s="1"/>
  <c r="F25" i="40"/>
  <c r="G25" i="40" s="1"/>
  <c r="H25" i="40" s="1"/>
  <c r="F26" i="40"/>
  <c r="F27" i="40"/>
  <c r="G27" i="40" s="1"/>
  <c r="F28" i="40"/>
  <c r="G28" i="40" s="1"/>
  <c r="H28" i="40" s="1"/>
  <c r="F15" i="40"/>
  <c r="G15" i="40" s="1"/>
  <c r="H15" i="40" s="1"/>
  <c r="F16" i="40"/>
  <c r="G16" i="40" s="1"/>
  <c r="H16" i="40" s="1"/>
  <c r="F17" i="40"/>
  <c r="G17" i="40" s="1"/>
  <c r="H17" i="40" s="1"/>
  <c r="F18" i="40"/>
  <c r="F19" i="40"/>
  <c r="G19" i="40" s="1"/>
  <c r="H19" i="40" s="1"/>
  <c r="F20" i="40"/>
  <c r="G20" i="40" s="1"/>
  <c r="F21" i="40"/>
  <c r="G21" i="40" s="1"/>
  <c r="H21" i="40" s="1"/>
  <c r="F11" i="40"/>
  <c r="F12" i="40"/>
  <c r="G12" i="40" s="1"/>
  <c r="H12" i="40" s="1"/>
  <c r="F13" i="40"/>
  <c r="F14" i="40"/>
  <c r="G14" i="40" s="1"/>
  <c r="H14" i="40" s="1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D16" i="29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D16" i="14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 s="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1" i="40"/>
  <c r="P17" i="40"/>
  <c r="P26" i="40"/>
  <c r="P23" i="40"/>
  <c r="P21" i="40"/>
  <c r="L36" i="40" l="1"/>
  <c r="L37" i="40" s="1"/>
  <c r="H34" i="40"/>
  <c r="H20" i="40"/>
  <c r="G22" i="40"/>
  <c r="H22" i="40" s="1"/>
  <c r="G11" i="40"/>
  <c r="H27" i="40"/>
  <c r="L30" i="40"/>
  <c r="L31" i="40" s="1"/>
  <c r="G36" i="40"/>
  <c r="H36" i="40" s="1"/>
  <c r="G37" i="40"/>
  <c r="H37" i="40" s="1"/>
  <c r="G30" i="40"/>
  <c r="H30" i="40" s="1"/>
  <c r="G13" i="40"/>
  <c r="Q13" i="40" s="1"/>
  <c r="G18" i="40"/>
  <c r="H18" i="40" s="1"/>
  <c r="G26" i="40"/>
  <c r="H26" i="40" s="1"/>
  <c r="G35" i="40"/>
  <c r="H35" i="40" s="1"/>
  <c r="G29" i="40"/>
  <c r="H29" i="40" s="1"/>
  <c r="Q37" i="40"/>
  <c r="P43" i="40"/>
  <c r="P44" i="40" s="1"/>
  <c r="Q30" i="40"/>
  <c r="Q21" i="40"/>
  <c r="Q23" i="40"/>
  <c r="Q20" i="40"/>
  <c r="Q15" i="40"/>
  <c r="Q35" i="40"/>
  <c r="Q34" i="40"/>
  <c r="Q27" i="40"/>
  <c r="Q25" i="40"/>
  <c r="Q22" i="40"/>
  <c r="Q19" i="40"/>
  <c r="Q18" i="40"/>
  <c r="Q17" i="40"/>
  <c r="Q16" i="40"/>
  <c r="Q14" i="40"/>
  <c r="Q12" i="40"/>
  <c r="Q36" i="40"/>
  <c r="Q33" i="40"/>
  <c r="Q31" i="40"/>
  <c r="Q28" i="40"/>
  <c r="Q24" i="40"/>
  <c r="H11" i="40" l="1"/>
  <c r="L12" i="40"/>
  <c r="L13" i="40" s="1"/>
  <c r="Q11" i="40"/>
  <c r="Q26" i="40"/>
  <c r="L24" i="40"/>
  <c r="L25" i="40" s="1"/>
  <c r="H13" i="40"/>
  <c r="L18" i="40"/>
  <c r="Q32" i="40"/>
  <c r="Q29" i="40"/>
  <c r="L19" i="40"/>
  <c r="Q43" i="40" l="1"/>
  <c r="Q46" i="40" s="1"/>
  <c r="Q44" i="40" l="1"/>
</calcChain>
</file>

<file path=xl/sharedStrings.xml><?xml version="1.0" encoding="utf-8"?>
<sst xmlns="http://schemas.openxmlformats.org/spreadsheetml/2006/main" count="750" uniqueCount="69">
  <si>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</si>
  <si>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</si>
  <si>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</si>
  <si>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</si>
  <si>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</si>
  <si>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</si>
  <si>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</si>
  <si>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</si>
  <si>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</si>
  <si>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</si>
  <si>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</si>
  <si>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</si>
  <si>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</si>
  <si>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</si>
  <si>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</si>
  <si>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</si>
  <si>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</si>
  <si>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</si>
  <si>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</si>
  <si>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</si>
  <si>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</si>
  <si>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</si>
  <si>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</si>
  <si>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</si>
  <si>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</si>
  <si>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</si>
  <si>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</si>
  <si>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</si>
  <si>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</si>
  <si>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</si>
  <si>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</si>
  <si>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</si>
  <si>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</si>
  <si>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2 DE JULIO 2023</t>
  </si>
  <si>
    <t>3 DE JULIO 2023</t>
  </si>
  <si>
    <t>4 DE JULIO 2023</t>
  </si>
  <si>
    <t>06 DE JULIO 2023</t>
  </si>
  <si>
    <t>05 DE JULIO 2023</t>
  </si>
  <si>
    <t>07 DE JULIO 2023</t>
  </si>
  <si>
    <t>08  DE JULIO 2023</t>
  </si>
  <si>
    <t>09 DE JULIO 2023</t>
  </si>
  <si>
    <t>10 DE JULIO 2023</t>
  </si>
  <si>
    <t>11 DE JULIO 2023</t>
  </si>
  <si>
    <t>12 DE JULIO 2023</t>
  </si>
  <si>
    <t>13 DE JULIO 2023</t>
  </si>
  <si>
    <t>14 DE JULIO 2023</t>
  </si>
  <si>
    <t>15 DE JULIO 2023</t>
  </si>
  <si>
    <t>16 DE JULIO 2023</t>
  </si>
  <si>
    <t>17 DE JULIO 2023</t>
  </si>
  <si>
    <t>18 DE JULIO 2023</t>
  </si>
  <si>
    <t>19 DE JULIO 2023</t>
  </si>
  <si>
    <t>20 DE JULIO 2023</t>
  </si>
  <si>
    <t>21 DE JULIO 2023</t>
  </si>
  <si>
    <t xml:space="preserve"> 22 DE JULIO 2023</t>
  </si>
  <si>
    <t>23 DE JULIO 2023</t>
  </si>
  <si>
    <t>24 DE JULIO 2023</t>
  </si>
  <si>
    <t>25 DE JULIO 2023</t>
  </si>
  <si>
    <t>26 DE JULIO 2023</t>
  </si>
  <si>
    <t>27 DE JULIO 2023</t>
  </si>
  <si>
    <t>28 DE JULIO 2023</t>
  </si>
  <si>
    <t>29 DE JULIO 2023</t>
  </si>
  <si>
    <t>30 DE JULIO 2023</t>
  </si>
  <si>
    <t>31 DE JULIO 2023</t>
  </si>
  <si>
    <t>m3/mes</t>
  </si>
  <si>
    <t>Aporte  1 al 2 de julio</t>
  </si>
  <si>
    <t>Aporte 3 al 9 de julio</t>
  </si>
  <si>
    <t>Aporte 10 al 16 de julio</t>
  </si>
  <si>
    <t>Aporte  17 al 23 de julio</t>
  </si>
  <si>
    <t>Aporte 24 al 31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</si>
</sst>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2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6" borderId="62" xfId="0" applyFont="1" applyFill="1" applyBorder="1" applyAlignment="1">
      <alignment horizontal="center" vertical="center"/>
    </xf>
    <xf numFmtId="0" fontId="1" fillId="6" borderId="63" xfId="0" applyFont="1" applyFill="1" applyBorder="1" applyAlignment="1">
      <alignment horizontal="center" vertical="center"/>
    </xf>
    <xf numFmtId="0" fontId="1" fillId="6" borderId="62" xfId="0" applyFont="1" applyFill="1" applyBorder="1" applyAlignment="1" applyProtection="1">
      <alignment horizontal="center" vertical="center"/>
      <protection locked="0"/>
    </xf>
    <xf numFmtId="0" fontId="1" fillId="6" borderId="63" xfId="0" applyFont="1" applyFill="1" applyBorder="1" applyAlignment="1" applyProtection="1">
      <alignment horizontal="center" vertical="center"/>
      <protection locked="0"/>
    </xf>
    <xf numFmtId="1" fontId="1" fillId="6" borderId="62" xfId="0" applyNumberFormat="1" applyFont="1" applyFill="1" applyBorder="1" applyAlignment="1">
      <alignment horizontal="center" vertical="center"/>
    </xf>
    <xf numFmtId="3" fontId="1" fillId="5" borderId="35" xfId="0" applyNumberFormat="1" applyFont="1" applyFill="1" applyBorder="1"/>
    <xf numFmtId="0" fontId="1" fillId="5" borderId="36" xfId="0" applyFont="1" applyFill="1" applyBorder="1"/>
    <xf numFmtId="167" fontId="9" fillId="5" borderId="38" xfId="1" applyNumberFormat="1" applyFont="1" applyFill="1" applyBorder="1" applyAlignment="1">
      <alignment horizontal="center"/>
    </xf>
    <xf numFmtId="167" fontId="0" fillId="2" borderId="0" xfId="1" applyNumberFormat="1" applyFont="1" applyFill="1"/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W56"/>
  <sheetViews>
    <sheetView tabSelected="1" topLeftCell="A3" zoomScale="90" zoomScaleNormal="90" workbookViewId="0">
      <selection activeCell="P11" sqref="P11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0" t="s">
        <v>4</v>
      </c>
      <c r="D8" s="110" t="s">
        <v>5</v>
      </c>
      <c r="E8" s="46" t="s">
        <v>6</v>
      </c>
      <c r="F8" s="110" t="s">
        <v>7</v>
      </c>
      <c r="G8" s="114" t="s">
        <v>8</v>
      </c>
      <c r="H8" s="115"/>
      <c r="I8" s="1"/>
      <c r="J8" s="1"/>
      <c r="K8" s="118" t="s">
        <v>9</v>
      </c>
      <c r="L8" s="118"/>
      <c r="M8" s="118"/>
      <c r="N8" s="63"/>
      <c r="O8" s="112" t="s">
        <v>10</v>
      </c>
      <c r="P8" s="110" t="s">
        <v>11</v>
      </c>
      <c r="Q8" s="112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1"/>
      <c r="D9" s="111"/>
      <c r="E9" s="83" t="s">
        <v>13</v>
      </c>
      <c r="F9" s="111"/>
      <c r="G9" s="116"/>
      <c r="H9" s="117"/>
      <c r="I9" s="1"/>
      <c r="J9" s="1"/>
      <c r="K9" s="1"/>
      <c r="L9" s="63"/>
      <c r="M9" s="63"/>
      <c r="N9" s="63"/>
      <c r="O9" s="113"/>
      <c r="P9" s="111"/>
      <c r="Q9" s="113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>
        <v>45107</v>
      </c>
      <c r="E10" s="81">
        <v>0.33333333333333331</v>
      </c>
      <c r="F10" s="82">
        <v>2619401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45108</v>
      </c>
      <c r="E11" s="60">
        <v>0.33333333333333331</v>
      </c>
      <c r="F11" s="49">
        <f>'Día 1'!C16</f>
        <v>2622376</v>
      </c>
      <c r="G11" s="49">
        <f>F11-F10</f>
        <v>2975</v>
      </c>
      <c r="H11" s="50">
        <f>G11*1000/24/60/60</f>
        <v>34.432870370370367</v>
      </c>
      <c r="I11" s="1"/>
      <c r="J11" s="1"/>
      <c r="K11" s="121" t="s">
        <v>64</v>
      </c>
      <c r="L11" s="122"/>
      <c r="M11" s="123"/>
      <c r="O11" s="49">
        <v>30</v>
      </c>
      <c r="P11" s="49">
        <f>O11*60*60*24/1000</f>
        <v>2592</v>
      </c>
      <c r="Q11" s="49">
        <f t="shared" ref="Q11:Q40" si="0">G11</f>
        <v>2975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45109</v>
      </c>
      <c r="E12" s="60">
        <v>0.33333333333333331</v>
      </c>
      <c r="F12" s="49">
        <f>'Día 2'!C16</f>
        <v>2625308</v>
      </c>
      <c r="G12" s="49">
        <f t="shared" ref="G12:G41" si="1">F12-F11</f>
        <v>2932</v>
      </c>
      <c r="H12" s="50">
        <f t="shared" ref="H12:H41" si="2">G12*1000/24/60/60</f>
        <v>33.935185185185183</v>
      </c>
      <c r="I12" s="1"/>
      <c r="K12" s="61"/>
      <c r="L12" s="67">
        <f>SUM(G11:G12)</f>
        <v>5907</v>
      </c>
      <c r="M12" s="69" t="s">
        <v>14</v>
      </c>
      <c r="N12" s="66"/>
      <c r="O12" s="49">
        <v>30</v>
      </c>
      <c r="P12" s="49">
        <f t="shared" ref="P12:P39" si="3">O12*60*60*24/1000</f>
        <v>2592</v>
      </c>
      <c r="Q12" s="49">
        <f t="shared" si="0"/>
        <v>2932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45110</v>
      </c>
      <c r="E13" s="60">
        <v>0.33333333333333331</v>
      </c>
      <c r="F13" s="49">
        <f>'Día 3'!C16</f>
        <v>2628202</v>
      </c>
      <c r="G13" s="49">
        <f t="shared" si="1"/>
        <v>2894</v>
      </c>
      <c r="H13" s="50">
        <f t="shared" si="2"/>
        <v>33.495370370370367</v>
      </c>
      <c r="I13" s="1"/>
      <c r="J13" s="1"/>
      <c r="K13" s="61"/>
      <c r="L13" s="72">
        <f>L12*1000/2/24/60/60</f>
        <v>34.184027777777779</v>
      </c>
      <c r="M13" s="72" t="s">
        <v>15</v>
      </c>
      <c r="N13" s="66"/>
      <c r="O13" s="49">
        <v>30</v>
      </c>
      <c r="P13" s="49">
        <f t="shared" si="3"/>
        <v>2592</v>
      </c>
      <c r="Q13" s="49">
        <f t="shared" si="0"/>
        <v>2894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45111</v>
      </c>
      <c r="E14" s="60">
        <v>0.33333333333333331</v>
      </c>
      <c r="F14" s="49">
        <f>'Día 4'!C16</f>
        <v>2631123</v>
      </c>
      <c r="G14" s="49">
        <f t="shared" si="1"/>
        <v>2921</v>
      </c>
      <c r="H14" s="50">
        <f t="shared" si="2"/>
        <v>33.807870370370367</v>
      </c>
      <c r="I14" s="1"/>
      <c r="J14" s="1"/>
      <c r="K14" s="62"/>
      <c r="L14" s="70"/>
      <c r="M14" s="71"/>
      <c r="N14" s="66"/>
      <c r="O14" s="49">
        <v>30</v>
      </c>
      <c r="P14" s="49">
        <f t="shared" si="3"/>
        <v>2592</v>
      </c>
      <c r="Q14" s="49">
        <f t="shared" si="0"/>
        <v>2921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45112</v>
      </c>
      <c r="E15" s="60">
        <v>0.33333333333333331</v>
      </c>
      <c r="F15" s="49">
        <f>'Día 5'!C16</f>
        <v>2634047</v>
      </c>
      <c r="G15" s="49">
        <f t="shared" si="1"/>
        <v>2924</v>
      </c>
      <c r="H15" s="50">
        <f t="shared" si="2"/>
        <v>33.842592592592588</v>
      </c>
      <c r="I15" s="1"/>
      <c r="J15" s="1"/>
      <c r="K15" s="1"/>
      <c r="L15" s="67"/>
      <c r="M15" s="65"/>
      <c r="N15" s="66"/>
      <c r="O15" s="49">
        <v>30</v>
      </c>
      <c r="P15" s="49">
        <f t="shared" si="3"/>
        <v>2592</v>
      </c>
      <c r="Q15" s="49">
        <f t="shared" si="0"/>
        <v>2924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45113</v>
      </c>
      <c r="E16" s="60">
        <v>0.33333333333333331</v>
      </c>
      <c r="F16" s="49">
        <f>'DÍa 6'!C16</f>
        <v>2637139</v>
      </c>
      <c r="G16" s="49">
        <f t="shared" si="1"/>
        <v>3092</v>
      </c>
      <c r="H16" s="50">
        <f t="shared" si="2"/>
        <v>35.787037037037038</v>
      </c>
      <c r="I16" s="1"/>
      <c r="J16" s="1"/>
      <c r="K16" s="1"/>
      <c r="L16" s="67"/>
      <c r="M16" s="65"/>
      <c r="N16" s="66"/>
      <c r="O16" s="49">
        <v>30</v>
      </c>
      <c r="P16" s="49">
        <f t="shared" si="3"/>
        <v>2592</v>
      </c>
      <c r="Q16" s="49">
        <f t="shared" si="0"/>
        <v>3092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45114</v>
      </c>
      <c r="E17" s="60">
        <v>0.33333333333333331</v>
      </c>
      <c r="F17" s="49">
        <f>'Día 7'!C16</f>
        <v>2640250</v>
      </c>
      <c r="G17" s="49">
        <f t="shared" si="1"/>
        <v>3111</v>
      </c>
      <c r="H17" s="50">
        <f t="shared" si="2"/>
        <v>36.006944444444443</v>
      </c>
      <c r="I17" s="1"/>
      <c r="J17" s="1"/>
      <c r="K17" s="121" t="s">
        <v>65</v>
      </c>
      <c r="L17" s="122"/>
      <c r="M17" s="123"/>
      <c r="N17" s="66"/>
      <c r="O17" s="49">
        <v>30</v>
      </c>
      <c r="P17" s="49">
        <f t="shared" si="3"/>
        <v>2592</v>
      </c>
      <c r="Q17" s="49">
        <f t="shared" si="0"/>
        <v>3111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45115</v>
      </c>
      <c r="E18" s="60">
        <v>0.33333333333333331</v>
      </c>
      <c r="F18" s="49">
        <f>'Día 8'!C16</f>
        <v>2643307</v>
      </c>
      <c r="G18" s="49">
        <f t="shared" si="1"/>
        <v>3057</v>
      </c>
      <c r="H18" s="50">
        <f t="shared" si="2"/>
        <v>35.381944444444443</v>
      </c>
      <c r="I18" s="1"/>
      <c r="K18" s="61"/>
      <c r="L18" s="67">
        <f>SUM(G13:G19)</f>
        <v>21105</v>
      </c>
      <c r="M18" s="69" t="s">
        <v>14</v>
      </c>
      <c r="N18" s="66"/>
      <c r="O18" s="49">
        <v>30</v>
      </c>
      <c r="P18" s="49">
        <f t="shared" si="3"/>
        <v>2592</v>
      </c>
      <c r="Q18" s="49">
        <f t="shared" si="0"/>
        <v>3057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45116</v>
      </c>
      <c r="E19" s="60">
        <v>0.33333333333333331</v>
      </c>
      <c r="F19" s="49">
        <f>'Día 9'!C16</f>
        <v>2646413</v>
      </c>
      <c r="G19" s="49">
        <f t="shared" si="1"/>
        <v>3106</v>
      </c>
      <c r="H19" s="50">
        <f t="shared" si="2"/>
        <v>35.949074074074069</v>
      </c>
      <c r="I19" s="1"/>
      <c r="J19" s="1"/>
      <c r="K19" s="61"/>
      <c r="L19" s="72">
        <f>L18*1000/7/24/60/60</f>
        <v>34.895833333333336</v>
      </c>
      <c r="M19" s="72" t="s">
        <v>15</v>
      </c>
      <c r="N19" s="66"/>
      <c r="O19" s="49">
        <v>30</v>
      </c>
      <c r="P19" s="49">
        <f t="shared" si="3"/>
        <v>2592</v>
      </c>
      <c r="Q19" s="49">
        <f t="shared" si="0"/>
        <v>3106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45117</v>
      </c>
      <c r="E20" s="60">
        <v>0.33333333333333331</v>
      </c>
      <c r="F20" s="49">
        <f>'Día 10'!C16</f>
        <v>2649456</v>
      </c>
      <c r="G20" s="49">
        <f t="shared" si="1"/>
        <v>3043</v>
      </c>
      <c r="H20" s="50">
        <f t="shared" si="2"/>
        <v>35.219907407407405</v>
      </c>
      <c r="I20" s="1"/>
      <c r="J20" s="1"/>
      <c r="K20" s="62"/>
      <c r="L20" s="70"/>
      <c r="M20" s="71"/>
      <c r="N20" s="66"/>
      <c r="O20" s="49">
        <v>30</v>
      </c>
      <c r="P20" s="49">
        <f t="shared" si="3"/>
        <v>2592</v>
      </c>
      <c r="Q20" s="49">
        <f t="shared" si="0"/>
        <v>3043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45118</v>
      </c>
      <c r="E21" s="60">
        <v>0.33333333333333331</v>
      </c>
      <c r="F21" s="49">
        <f>'Día 11'!C16</f>
        <v>2652456</v>
      </c>
      <c r="G21" s="49">
        <f t="shared" si="1"/>
        <v>3000</v>
      </c>
      <c r="H21" s="50">
        <f t="shared" si="2"/>
        <v>34.722222222222221</v>
      </c>
      <c r="I21" s="1"/>
      <c r="J21" s="1"/>
      <c r="K21" s="1"/>
      <c r="L21" s="64"/>
      <c r="M21" s="65"/>
      <c r="N21" s="66"/>
      <c r="O21" s="49">
        <v>30</v>
      </c>
      <c r="P21" s="49">
        <f t="shared" si="3"/>
        <v>2592</v>
      </c>
      <c r="Q21" s="49">
        <f t="shared" si="0"/>
        <v>3000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45119</v>
      </c>
      <c r="E22" s="60">
        <v>0.33333333333333331</v>
      </c>
      <c r="F22" s="49">
        <f>'Día 12'!C16</f>
        <v>2655563</v>
      </c>
      <c r="G22" s="49">
        <f t="shared" si="1"/>
        <v>3107</v>
      </c>
      <c r="H22" s="50">
        <f t="shared" si="2"/>
        <v>35.960648148148145</v>
      </c>
      <c r="I22" s="1"/>
      <c r="J22" s="1"/>
      <c r="K22" s="1"/>
      <c r="L22" s="64"/>
      <c r="M22" s="65"/>
      <c r="N22" s="66"/>
      <c r="O22" s="49">
        <v>30</v>
      </c>
      <c r="P22" s="49">
        <f t="shared" si="3"/>
        <v>2592</v>
      </c>
      <c r="Q22" s="49">
        <f t="shared" si="0"/>
        <v>3107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45120</v>
      </c>
      <c r="E23" s="60">
        <v>0.33333333333333331</v>
      </c>
      <c r="F23" s="49">
        <f>'Día 13'!C16</f>
        <v>2658682</v>
      </c>
      <c r="G23" s="49">
        <f t="shared" si="1"/>
        <v>3119</v>
      </c>
      <c r="H23" s="50">
        <f t="shared" si="2"/>
        <v>36.099537037037038</v>
      </c>
      <c r="I23" s="1"/>
      <c r="J23" s="1"/>
      <c r="K23" s="121" t="s">
        <v>66</v>
      </c>
      <c r="L23" s="122"/>
      <c r="M23" s="123"/>
      <c r="N23" s="66"/>
      <c r="O23" s="49">
        <v>30</v>
      </c>
      <c r="P23" s="49">
        <f t="shared" si="3"/>
        <v>2592</v>
      </c>
      <c r="Q23" s="49">
        <f t="shared" si="0"/>
        <v>3119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45121</v>
      </c>
      <c r="E24" s="60">
        <v>0.33333333333333331</v>
      </c>
      <c r="F24" s="49">
        <f>'Día 14'!C16</f>
        <v>2661643</v>
      </c>
      <c r="G24" s="49">
        <f t="shared" si="1"/>
        <v>2961</v>
      </c>
      <c r="H24" s="50">
        <f t="shared" si="2"/>
        <v>34.270833333333336</v>
      </c>
      <c r="I24" s="1"/>
      <c r="K24" s="61"/>
      <c r="L24" s="67">
        <f>SUM(G20:G26)</f>
        <v>21113</v>
      </c>
      <c r="M24" s="69" t="s">
        <v>14</v>
      </c>
      <c r="N24" s="66"/>
      <c r="O24" s="49">
        <v>30</v>
      </c>
      <c r="P24" s="49">
        <f t="shared" si="3"/>
        <v>2592</v>
      </c>
      <c r="Q24" s="49">
        <f t="shared" si="0"/>
        <v>2961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45122</v>
      </c>
      <c r="E25" s="60">
        <v>0.33333333333333331</v>
      </c>
      <c r="F25" s="49">
        <f>'Día 15'!C16</f>
        <v>2664561</v>
      </c>
      <c r="G25" s="49">
        <f t="shared" si="1"/>
        <v>2918</v>
      </c>
      <c r="H25" s="50">
        <f t="shared" si="2"/>
        <v>33.773148148148145</v>
      </c>
      <c r="I25" s="1"/>
      <c r="J25" s="1"/>
      <c r="K25" s="61"/>
      <c r="L25" s="72">
        <f>L24*1000/7/24/60/60</f>
        <v>34.909060846560848</v>
      </c>
      <c r="M25" s="72" t="s">
        <v>15</v>
      </c>
      <c r="N25" s="66"/>
      <c r="O25" s="49">
        <v>30</v>
      </c>
      <c r="P25" s="49">
        <f t="shared" si="3"/>
        <v>2592</v>
      </c>
      <c r="Q25" s="49">
        <f t="shared" si="0"/>
        <v>2918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45123</v>
      </c>
      <c r="E26" s="60">
        <v>0.33333333333333331</v>
      </c>
      <c r="F26" s="49">
        <f>'Día 16'!C16</f>
        <v>2667526</v>
      </c>
      <c r="G26" s="49">
        <f t="shared" si="1"/>
        <v>2965</v>
      </c>
      <c r="H26" s="50">
        <f t="shared" si="2"/>
        <v>34.317129629629633</v>
      </c>
      <c r="I26" s="1"/>
      <c r="J26" s="1"/>
      <c r="K26" s="62"/>
      <c r="L26" s="70"/>
      <c r="M26" s="71"/>
      <c r="N26" s="66"/>
      <c r="O26" s="49">
        <v>30</v>
      </c>
      <c r="P26" s="49">
        <f t="shared" si="3"/>
        <v>2592</v>
      </c>
      <c r="Q26" s="49">
        <f t="shared" si="0"/>
        <v>2965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45124</v>
      </c>
      <c r="E27" s="60">
        <v>0.33333333333333331</v>
      </c>
      <c r="F27" s="49">
        <f>'Día 17'!C16</f>
        <v>2670442</v>
      </c>
      <c r="G27" s="49">
        <f t="shared" si="1"/>
        <v>2916</v>
      </c>
      <c r="H27" s="50">
        <f t="shared" si="2"/>
        <v>33.75</v>
      </c>
      <c r="I27" s="1"/>
      <c r="J27" s="1"/>
      <c r="K27" s="1"/>
      <c r="L27" s="64"/>
      <c r="M27" s="65"/>
      <c r="N27" s="66"/>
      <c r="O27" s="49">
        <v>30</v>
      </c>
      <c r="P27" s="49">
        <f t="shared" si="3"/>
        <v>2592</v>
      </c>
      <c r="Q27" s="49">
        <f t="shared" si="0"/>
        <v>2916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45125</v>
      </c>
      <c r="E28" s="60">
        <v>0.33333333333333331</v>
      </c>
      <c r="F28" s="49">
        <f>'Día 18'!C16</f>
        <v>2673355</v>
      </c>
      <c r="G28" s="49">
        <f t="shared" si="1"/>
        <v>2913</v>
      </c>
      <c r="H28" s="50">
        <f t="shared" si="2"/>
        <v>33.715277777777779</v>
      </c>
      <c r="I28" s="1"/>
      <c r="J28" s="1"/>
      <c r="K28" s="1"/>
      <c r="L28" s="64"/>
      <c r="M28" s="65"/>
      <c r="N28" s="66"/>
      <c r="O28" s="49">
        <v>30</v>
      </c>
      <c r="P28" s="49">
        <f t="shared" si="3"/>
        <v>2592</v>
      </c>
      <c r="Q28" s="49">
        <f t="shared" si="0"/>
        <v>2913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45126</v>
      </c>
      <c r="E29" s="60">
        <v>0.33333333333333331</v>
      </c>
      <c r="F29" s="49">
        <f>'Día 19'!C16</f>
        <v>2676225</v>
      </c>
      <c r="G29" s="49">
        <f t="shared" si="1"/>
        <v>2870</v>
      </c>
      <c r="H29" s="50">
        <f t="shared" si="2"/>
        <v>33.217592592592588</v>
      </c>
      <c r="I29" s="1"/>
      <c r="J29" s="1"/>
      <c r="K29" s="121" t="s">
        <v>67</v>
      </c>
      <c r="L29" s="122"/>
      <c r="M29" s="123"/>
      <c r="N29" s="66"/>
      <c r="O29" s="49">
        <v>30</v>
      </c>
      <c r="P29" s="49">
        <f t="shared" si="3"/>
        <v>2592</v>
      </c>
      <c r="Q29" s="49">
        <f t="shared" si="0"/>
        <v>2870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45127</v>
      </c>
      <c r="E30" s="60">
        <v>0.33333333333333331</v>
      </c>
      <c r="F30" s="49">
        <f>'Día 20'!C16</f>
        <v>2679115</v>
      </c>
      <c r="G30" s="49">
        <f t="shared" si="1"/>
        <v>2890</v>
      </c>
      <c r="H30" s="50">
        <f t="shared" si="2"/>
        <v>33.449074074074076</v>
      </c>
      <c r="I30" s="1"/>
      <c r="K30" s="61"/>
      <c r="L30" s="67">
        <f>SUM(G27:G33)</f>
        <v>20347</v>
      </c>
      <c r="M30" s="69" t="s">
        <v>14</v>
      </c>
      <c r="N30" s="66"/>
      <c r="O30" s="49">
        <v>30</v>
      </c>
      <c r="P30" s="49">
        <f t="shared" si="3"/>
        <v>2592</v>
      </c>
      <c r="Q30" s="49">
        <f t="shared" si="0"/>
        <v>2890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45128</v>
      </c>
      <c r="E31" s="60">
        <v>0.33333333333333331</v>
      </c>
      <c r="F31" s="49">
        <f>'Día 21'!C16</f>
        <v>2682013</v>
      </c>
      <c r="G31" s="49">
        <f t="shared" si="1"/>
        <v>2898</v>
      </c>
      <c r="H31" s="50">
        <f t="shared" si="2"/>
        <v>33.541666666666664</v>
      </c>
      <c r="I31" s="1"/>
      <c r="J31" s="1"/>
      <c r="K31" s="61"/>
      <c r="L31" s="72">
        <f>L30*1000/7/24/60/60</f>
        <v>33.642526455026456</v>
      </c>
      <c r="M31" s="72" t="s">
        <v>15</v>
      </c>
      <c r="N31" s="66"/>
      <c r="O31" s="49">
        <v>30</v>
      </c>
      <c r="P31" s="49">
        <f t="shared" si="3"/>
        <v>2592</v>
      </c>
      <c r="Q31" s="49">
        <f t="shared" si="0"/>
        <v>2898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45129</v>
      </c>
      <c r="E32" s="60">
        <v>0.33333333333333331</v>
      </c>
      <c r="F32" s="49">
        <f>'Día 22'!C16</f>
        <v>2684924</v>
      </c>
      <c r="G32" s="49">
        <f t="shared" si="1"/>
        <v>2911</v>
      </c>
      <c r="H32" s="50">
        <f t="shared" si="2"/>
        <v>33.692129629629633</v>
      </c>
      <c r="I32" s="1"/>
      <c r="J32" s="1"/>
      <c r="K32" s="62"/>
      <c r="L32" s="70"/>
      <c r="M32" s="71"/>
      <c r="N32" s="66"/>
      <c r="O32" s="49">
        <v>30</v>
      </c>
      <c r="P32" s="49">
        <f t="shared" si="3"/>
        <v>2592</v>
      </c>
      <c r="Q32" s="49">
        <f t="shared" si="0"/>
        <v>2911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45130</v>
      </c>
      <c r="E33" s="60">
        <v>0.33333333333333331</v>
      </c>
      <c r="F33" s="49">
        <f>'Día 23'!C16</f>
        <v>2687873</v>
      </c>
      <c r="G33" s="49">
        <f t="shared" si="1"/>
        <v>2949</v>
      </c>
      <c r="H33" s="50">
        <f t="shared" si="2"/>
        <v>34.131944444444443</v>
      </c>
      <c r="I33" s="1"/>
      <c r="J33" s="1"/>
      <c r="K33" s="1"/>
      <c r="L33" s="64"/>
      <c r="M33" s="65"/>
      <c r="N33" s="66"/>
      <c r="O33" s="49">
        <v>30</v>
      </c>
      <c r="P33" s="49">
        <f t="shared" si="3"/>
        <v>2592</v>
      </c>
      <c r="Q33" s="49">
        <f t="shared" si="0"/>
        <v>2949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45131</v>
      </c>
      <c r="E34" s="60">
        <v>0.33333333333333331</v>
      </c>
      <c r="F34" s="49">
        <f>'Día 24'!C16</f>
        <v>2690793</v>
      </c>
      <c r="G34" s="49">
        <f t="shared" si="1"/>
        <v>2920</v>
      </c>
      <c r="H34" s="50">
        <f t="shared" si="2"/>
        <v>33.796296296296298</v>
      </c>
      <c r="I34" s="1"/>
      <c r="J34" s="1"/>
      <c r="K34" s="1"/>
      <c r="L34" s="64"/>
      <c r="M34" s="65"/>
      <c r="N34" s="66"/>
      <c r="O34" s="49">
        <v>30</v>
      </c>
      <c r="P34" s="49">
        <f t="shared" si="3"/>
        <v>2592</v>
      </c>
      <c r="Q34" s="49">
        <f t="shared" si="0"/>
        <v>2920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45132</v>
      </c>
      <c r="E35" s="60">
        <v>0.33333333333333331</v>
      </c>
      <c r="F35" s="49">
        <f>'Día 25'!C16</f>
        <v>2693693</v>
      </c>
      <c r="G35" s="49">
        <f t="shared" si="1"/>
        <v>2900</v>
      </c>
      <c r="H35" s="50">
        <f t="shared" si="2"/>
        <v>33.564814814814817</v>
      </c>
      <c r="I35" s="1"/>
      <c r="J35" s="1"/>
      <c r="K35" s="121" t="s">
        <v>68</v>
      </c>
      <c r="L35" s="122"/>
      <c r="M35" s="123"/>
      <c r="N35" s="66"/>
      <c r="O35" s="49">
        <v>30</v>
      </c>
      <c r="P35" s="49">
        <f t="shared" si="3"/>
        <v>2592</v>
      </c>
      <c r="Q35" s="49">
        <f t="shared" si="0"/>
        <v>2900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45133</v>
      </c>
      <c r="E36" s="60">
        <v>0.33333333333333331</v>
      </c>
      <c r="F36" s="49">
        <f>'Día 26'!C16</f>
        <v>2696641</v>
      </c>
      <c r="G36" s="49">
        <f t="shared" si="1"/>
        <v>2948</v>
      </c>
      <c r="H36" s="50">
        <f t="shared" si="2"/>
        <v>34.120370370370367</v>
      </c>
      <c r="I36" s="1"/>
      <c r="K36" s="61"/>
      <c r="L36" s="67">
        <f>SUM(G34:G41)</f>
        <v>23193</v>
      </c>
      <c r="M36" s="69" t="s">
        <v>14</v>
      </c>
      <c r="N36" s="66"/>
      <c r="O36" s="49">
        <v>30</v>
      </c>
      <c r="P36" s="49">
        <f t="shared" si="3"/>
        <v>2592</v>
      </c>
      <c r="Q36" s="49">
        <f t="shared" si="0"/>
        <v>2948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45134</v>
      </c>
      <c r="E37" s="60">
        <v>0.33333333333333331</v>
      </c>
      <c r="F37" s="49">
        <f>'Día 27'!C16</f>
        <v>2699600</v>
      </c>
      <c r="G37" s="49">
        <f t="shared" si="1"/>
        <v>2959</v>
      </c>
      <c r="H37" s="50">
        <f t="shared" si="2"/>
        <v>34.24768518518519</v>
      </c>
      <c r="I37" s="1"/>
      <c r="J37" s="1"/>
      <c r="K37" s="61"/>
      <c r="L37" s="72">
        <f>L36*1000/8/24/60/60</f>
        <v>33.5546875</v>
      </c>
      <c r="M37" s="72" t="s">
        <v>15</v>
      </c>
      <c r="N37" s="66"/>
      <c r="O37" s="49">
        <v>30</v>
      </c>
      <c r="P37" s="49">
        <f t="shared" si="3"/>
        <v>2592</v>
      </c>
      <c r="Q37" s="49">
        <f t="shared" si="0"/>
        <v>2959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45135</v>
      </c>
      <c r="E38" s="60">
        <v>0.33333333333333331</v>
      </c>
      <c r="F38" s="49">
        <f>'Día 28'!C16</f>
        <v>2702589</v>
      </c>
      <c r="G38" s="49">
        <f t="shared" si="1"/>
        <v>2989</v>
      </c>
      <c r="H38" s="50">
        <f t="shared" si="2"/>
        <v>34.594907407407405</v>
      </c>
      <c r="I38" s="1"/>
      <c r="J38" s="1"/>
      <c r="K38" s="62"/>
      <c r="L38" s="70"/>
      <c r="M38" s="71"/>
      <c r="N38" s="66"/>
      <c r="O38" s="49">
        <v>30</v>
      </c>
      <c r="P38" s="49">
        <f t="shared" si="3"/>
        <v>2592</v>
      </c>
      <c r="Q38" s="49">
        <f t="shared" si="0"/>
        <v>2989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45136</v>
      </c>
      <c r="E39" s="60">
        <v>0.33333333333333331</v>
      </c>
      <c r="F39" s="49">
        <f>'Día 29'!C16</f>
        <v>2705566</v>
      </c>
      <c r="G39" s="49">
        <f t="shared" si="1"/>
        <v>2977</v>
      </c>
      <c r="H39" s="50">
        <f t="shared" si="2"/>
        <v>34.456018518518519</v>
      </c>
      <c r="I39" s="1"/>
      <c r="J39" s="1"/>
      <c r="K39" s="1"/>
      <c r="L39" s="64"/>
      <c r="M39" s="65"/>
      <c r="N39" s="66"/>
      <c r="O39" s="49">
        <v>30</v>
      </c>
      <c r="P39" s="49">
        <f t="shared" si="3"/>
        <v>2592</v>
      </c>
      <c r="Q39" s="49">
        <f t="shared" si="0"/>
        <v>2977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45137</v>
      </c>
      <c r="E40" s="60">
        <v>0.33333333333333298</v>
      </c>
      <c r="F40" s="49">
        <f>'Día 30'!C16</f>
        <v>2708183</v>
      </c>
      <c r="G40" s="49">
        <f t="shared" si="1"/>
        <v>2617</v>
      </c>
      <c r="H40" s="50">
        <f t="shared" si="2"/>
        <v>30.289351851851851</v>
      </c>
      <c r="I40" s="1"/>
      <c r="J40" s="1"/>
      <c r="K40" s="1"/>
      <c r="L40" s="64"/>
      <c r="M40" s="65"/>
      <c r="N40" s="66"/>
      <c r="O40" s="49">
        <v>30</v>
      </c>
      <c r="P40" s="49">
        <f t="shared" ref="P40" si="4">O40*60*60*24/1000</f>
        <v>2592</v>
      </c>
      <c r="Q40" s="49">
        <f t="shared" si="0"/>
        <v>2617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48">
        <v>45138</v>
      </c>
      <c r="E41" s="60">
        <v>0.33333333333333298</v>
      </c>
      <c r="F41" s="49">
        <f>'Día 31'!C16</f>
        <v>2711066</v>
      </c>
      <c r="G41" s="49">
        <f t="shared" si="1"/>
        <v>2883</v>
      </c>
      <c r="H41" s="50">
        <f t="shared" si="2"/>
        <v>33.368055555555557</v>
      </c>
      <c r="I41" s="1"/>
      <c r="J41" s="1"/>
      <c r="K41" s="1"/>
      <c r="L41" s="1"/>
      <c r="M41" s="1"/>
      <c r="N41" s="1"/>
      <c r="O41" s="49">
        <v>31</v>
      </c>
      <c r="P41" s="49">
        <f t="shared" ref="P41" si="5">O41*60*60*24/1000</f>
        <v>2678.4</v>
      </c>
      <c r="Q41" s="49">
        <f t="shared" ref="Q41" si="6">G41</f>
        <v>2883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47"/>
      <c r="D42" s="48"/>
      <c r="E42" s="60"/>
      <c r="F42" s="49"/>
      <c r="G42" s="108">
        <f>(AVERAGE(G11:G41)-2592)/2592</f>
        <v>0.14079301075268819</v>
      </c>
      <c r="H42" s="108">
        <f>(AVERAGE(H11:H41)-30)/30</f>
        <v>0.14079301075268849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1"/>
      <c r="D43" s="52"/>
      <c r="E43" s="52"/>
      <c r="F43" s="52"/>
      <c r="G43" s="52"/>
      <c r="H43" s="53"/>
      <c r="I43" s="1"/>
      <c r="J43" s="1"/>
      <c r="K43" s="1"/>
      <c r="L43" s="1"/>
      <c r="M43" s="1"/>
      <c r="N43" s="119" t="s">
        <v>17</v>
      </c>
      <c r="O43" s="76" t="s">
        <v>18</v>
      </c>
      <c r="P43" s="75">
        <f>SUM(P11:P40)</f>
        <v>77760</v>
      </c>
      <c r="Q43" s="93">
        <f>SUM(Q11:Q41)</f>
        <v>91665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4"/>
      <c r="D44" s="57" t="s">
        <v>19</v>
      </c>
      <c r="E44" s="57"/>
      <c r="F44" s="57"/>
      <c r="G44" s="86">
        <f>(F41-F10)*1000/31/24/60/60</f>
        <v>34.223790322580641</v>
      </c>
      <c r="H44" s="58" t="s">
        <v>20</v>
      </c>
      <c r="I44" s="1"/>
      <c r="K44" s="1"/>
      <c r="L44" s="1"/>
      <c r="M44" s="59"/>
      <c r="N44" s="120"/>
      <c r="O44" s="77" t="s">
        <v>21</v>
      </c>
      <c r="P44" s="92">
        <f>P43*1000/31/24/60/60</f>
        <v>29.032258064516125</v>
      </c>
      <c r="Q44" s="95">
        <f>Q43*1000/31/24/60/60</f>
        <v>34.223790322580641</v>
      </c>
      <c r="R44" s="59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5"/>
      <c r="D45" s="56"/>
      <c r="E45" s="56"/>
      <c r="F45" s="56"/>
      <c r="G45" s="106">
        <f>(F41-F10)</f>
        <v>91665</v>
      </c>
      <c r="H45" s="107" t="s">
        <v>63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3" t="s">
        <v>23</v>
      </c>
      <c r="O46" s="74" t="s">
        <v>14</v>
      </c>
      <c r="P46" s="74"/>
      <c r="Q46" s="85">
        <f>Q43-P43</f>
        <v>13905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59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09"/>
      <c r="I49" s="1"/>
      <c r="J49" s="1"/>
      <c r="K49" s="1"/>
      <c r="L49" s="1"/>
      <c r="M49" s="1"/>
      <c r="N49" s="1"/>
      <c r="O49" s="1"/>
      <c r="P49" s="1"/>
      <c r="Q49" s="87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4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  <mergeCell ref="K8:M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3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2644604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2646413</v>
      </c>
      <c r="D16" s="40">
        <f>+C16-C8</f>
        <v>1809</v>
      </c>
      <c r="E16" s="96">
        <f>+D16*1000/14/3600</f>
        <v>35.892857142857139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2647072</v>
      </c>
      <c r="D21" s="40">
        <f>+C21-C16</f>
        <v>659</v>
      </c>
      <c r="E21" s="96">
        <f>+D21*1000/5/3600</f>
        <v>36.611111111111114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2647715</v>
      </c>
      <c r="D26" s="40">
        <f>+C26-C21</f>
        <v>643</v>
      </c>
      <c r="E26" s="96">
        <f>+D26*1000/5/3600</f>
        <v>35.722222222222221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8" zoomScale="85" zoomScaleNormal="85" zoomScalePageLayoutView="70" workbookViewId="0">
      <selection activeCell="F22" sqref="F2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2647715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2649456</v>
      </c>
      <c r="D16" s="40">
        <f>+C16-C8</f>
        <v>1741</v>
      </c>
      <c r="E16" s="96">
        <f>+D16*1000/14/3600</f>
        <v>34.543650793650791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2650101</v>
      </c>
      <c r="D21" s="40">
        <f>+C21-C16</f>
        <v>645</v>
      </c>
      <c r="E21" s="96">
        <f>+D21*1000/5/3600</f>
        <v>35.833333333333336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2650729</v>
      </c>
      <c r="D26" s="40">
        <f>+C26-C21</f>
        <v>628</v>
      </c>
      <c r="E26" s="96">
        <f>+D26*1000/5/3600</f>
        <v>34.888888888888886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 t="s">
        <v>16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0" zoomScale="85" zoomScaleNormal="85" zoomScalePageLayoutView="70" workbookViewId="0">
      <selection activeCell="D28" sqref="D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2650729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2652456</v>
      </c>
      <c r="D16" s="40">
        <f>+C16-C8</f>
        <v>1727</v>
      </c>
      <c r="E16" s="96">
        <f>+D16*1000/14/3600</f>
        <v>34.265873015873012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2653082</v>
      </c>
      <c r="D21" s="40">
        <f>+C21-C16</f>
        <v>626</v>
      </c>
      <c r="E21" s="96">
        <f>+D21*1000/5/3600</f>
        <v>34.777777777777779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2653633</v>
      </c>
      <c r="D26" s="40">
        <f>+C26-C21</f>
        <v>551</v>
      </c>
      <c r="E26" s="96">
        <f>+D26*1000/5/3600</f>
        <v>30.611111111111111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13" zoomScale="85" zoomScaleNormal="85" zoomScalePageLayoutView="70" workbookViewId="0">
      <selection activeCell="J29" sqref="J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2653633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2655563</v>
      </c>
      <c r="D16" s="40">
        <f>+C16-C8</f>
        <v>1930</v>
      </c>
      <c r="E16" s="96">
        <f>+D16*1000/14/3600</f>
        <v>38.293650793650798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2656226</v>
      </c>
      <c r="D21" s="40">
        <f>+C21-C16</f>
        <v>663</v>
      </c>
      <c r="E21" s="96">
        <f>+D21*1000/5/3600</f>
        <v>36.833333333333336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2656870</v>
      </c>
      <c r="D26" s="40">
        <f>+C26-C21</f>
        <v>644</v>
      </c>
      <c r="E26" s="96">
        <f>+D26*1000/5/3600</f>
        <v>35.777777777777779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10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2656870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2658682</v>
      </c>
      <c r="D16" s="40">
        <f>+C16-C8</f>
        <v>1812</v>
      </c>
      <c r="E16" s="96">
        <f>+D16*1000/14/3600</f>
        <v>35.952380952380956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2659304</v>
      </c>
      <c r="D21" s="40">
        <f>+C21-C16</f>
        <v>622</v>
      </c>
      <c r="E21" s="96">
        <f>+D21*1000/5/3600</f>
        <v>34.555555555555557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2659918</v>
      </c>
      <c r="D26" s="40">
        <f>+C26-C21</f>
        <v>614</v>
      </c>
      <c r="E26" s="96">
        <f>+D26*1000/5/3600</f>
        <v>34.111111111111114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9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2659918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2661643</v>
      </c>
      <c r="D16" s="40">
        <f>+C16-C8</f>
        <v>1725</v>
      </c>
      <c r="E16" s="96">
        <f>+D16*1000/14/3600</f>
        <v>34.226190476190474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2662254</v>
      </c>
      <c r="D21" s="40">
        <f>+C21-C16</f>
        <v>611</v>
      </c>
      <c r="E21" s="96">
        <f>+D21*1000/5/3600</f>
        <v>33.944444444444443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2662875</v>
      </c>
      <c r="D26" s="40">
        <f>+C26-C21</f>
        <v>621</v>
      </c>
      <c r="E26" s="96">
        <f>+D26*1000/5/3600</f>
        <v>34.5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2662875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2664561</v>
      </c>
      <c r="D16" s="40">
        <f>+C16-C8</f>
        <v>1686</v>
      </c>
      <c r="E16" s="96">
        <f>+D16*1000/14/3600</f>
        <v>33.452380952380956</v>
      </c>
      <c r="F16" s="41" t="s">
        <v>16</v>
      </c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2665180</v>
      </c>
      <c r="D21" s="40">
        <f>+C21-C16</f>
        <v>619</v>
      </c>
      <c r="E21" s="96">
        <f>+D21*1000/5/3600</f>
        <v>34.388888888888886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2665788</v>
      </c>
      <c r="D26" s="40">
        <f>+C26-C21</f>
        <v>608</v>
      </c>
      <c r="E26" s="96">
        <f>+D26*1000/5/3600</f>
        <v>33.777777777777779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2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2665788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2667526</v>
      </c>
      <c r="D16" s="40">
        <f>+C16-C8</f>
        <v>1738</v>
      </c>
      <c r="E16" s="96">
        <f>+D16*1000/14/3600</f>
        <v>34.484126984126988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2668144</v>
      </c>
      <c r="D21" s="40">
        <f>+C21-C16</f>
        <v>618</v>
      </c>
      <c r="E21" s="96">
        <f>+D21*1000/5/3600</f>
        <v>34.333333333333336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2668755</v>
      </c>
      <c r="D26" s="40">
        <f>+C26-C21</f>
        <v>611</v>
      </c>
      <c r="E26" s="96">
        <f>+D26*1000/5/3600</f>
        <v>33.944444444444443</v>
      </c>
      <c r="F26" s="41" t="s">
        <v>16</v>
      </c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4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2668755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2670442</v>
      </c>
      <c r="D16" s="40">
        <f>+C16-C8</f>
        <v>1687</v>
      </c>
      <c r="E16" s="96">
        <f>+D16*1000/14/3600</f>
        <v>33.472222222222221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2671064</v>
      </c>
      <c r="D21" s="40">
        <f>+C21-C16</f>
        <v>622</v>
      </c>
      <c r="E21" s="96">
        <f>+D21*1000/5/3600</f>
        <v>34.555555555555557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2671668</v>
      </c>
      <c r="D26" s="40">
        <f>+C26-C21</f>
        <v>604</v>
      </c>
      <c r="E26" s="96">
        <f>+D26*1000/5/3600</f>
        <v>33.555555555555557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10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2671668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2673355</v>
      </c>
      <c r="D16" s="40">
        <f>+C16-C8</f>
        <v>1687</v>
      </c>
      <c r="E16" s="96">
        <f>+D16*1000/14/3600</f>
        <v>33.472222222222221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2673960</v>
      </c>
      <c r="D21" s="40">
        <f>+C21-C16</f>
        <v>605</v>
      </c>
      <c r="E21" s="96">
        <f>+D21*1000/5/3600</f>
        <v>33.611111111111114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2674539</v>
      </c>
      <c r="D26" s="40">
        <f>+C26-C21</f>
        <v>579</v>
      </c>
      <c r="E26" s="96">
        <f>+D26*1000/5/3600</f>
        <v>32.166666666666664</v>
      </c>
      <c r="F26" s="41" t="s">
        <v>16</v>
      </c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45108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2620645</v>
      </c>
      <c r="D8" s="28"/>
      <c r="E8" s="28"/>
      <c r="F8" s="8"/>
      <c r="G8" s="126"/>
      <c r="H8" s="127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2" t="s">
        <v>16</v>
      </c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2622376</v>
      </c>
      <c r="D16" s="40">
        <f>+C16-C8</f>
        <v>1731</v>
      </c>
      <c r="E16" s="96">
        <f>+D16*1000/14/3600</f>
        <v>34.345238095238095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2" t="s">
        <v>16</v>
      </c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2622984</v>
      </c>
      <c r="D21" s="40">
        <f>+C21-C16</f>
        <v>608</v>
      </c>
      <c r="E21" s="96">
        <f>+D21*1000/5/3600</f>
        <v>33.777777777777779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2" t="s">
        <v>16</v>
      </c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2623586</v>
      </c>
      <c r="D26" s="40">
        <f>+C26-C21</f>
        <v>602</v>
      </c>
      <c r="E26" s="96">
        <f>+D26*1000/5/3600</f>
        <v>33.444444444444443</v>
      </c>
      <c r="F26" s="41" t="s">
        <v>16</v>
      </c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12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2674539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2676225</v>
      </c>
      <c r="D16" s="40">
        <f>+C16-C8</f>
        <v>1686</v>
      </c>
      <c r="E16" s="96">
        <f>+D16*1000/14/3600</f>
        <v>33.452380952380956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2676844</v>
      </c>
      <c r="D21" s="40">
        <f>+C21-C16</f>
        <v>619</v>
      </c>
      <c r="E21" s="96">
        <f>+D21*1000/5/3600</f>
        <v>34.388888888888886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2677434</v>
      </c>
      <c r="D26" s="40">
        <f>+C26-C21</f>
        <v>590</v>
      </c>
      <c r="E26" s="96">
        <f>+D26*1000/5/3600</f>
        <v>32.777777777777779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topLeftCell="A10" zoomScale="85" zoomScaleNormal="85" zoomScalePageLayoutView="70" workbookViewId="0">
      <selection activeCell="F30" sqref="F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2677434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2679115</v>
      </c>
      <c r="D16" s="40">
        <f>+C16-C8</f>
        <v>1681</v>
      </c>
      <c r="E16" s="96">
        <f>+D16*1000/14/3600</f>
        <v>33.353174603174601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2679706</v>
      </c>
      <c r="D21" s="40">
        <f>+C21-C16</f>
        <v>591</v>
      </c>
      <c r="E21" s="96">
        <f>+D21*1000/5/3600</f>
        <v>32.833333333333336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>+C23-C22</f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2680313</v>
      </c>
      <c r="D26" s="40">
        <f>+C26-C21</f>
        <v>607</v>
      </c>
      <c r="E26" s="96">
        <f>+D26*1000/5/3600</f>
        <v>33.722222222222221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0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2680313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2682013</v>
      </c>
      <c r="D16" s="40">
        <f>+C16-C8</f>
        <v>1700</v>
      </c>
      <c r="E16" s="96">
        <f>+D16*1000/14/3600</f>
        <v>33.730158730158735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2682629</v>
      </c>
      <c r="D21" s="40">
        <f>+C21-C16</f>
        <v>616</v>
      </c>
      <c r="E21" s="96">
        <f>+D21*1000/5/3600</f>
        <v>34.222222222222221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2683228</v>
      </c>
      <c r="D26" s="40">
        <f>+C26-C21</f>
        <v>599</v>
      </c>
      <c r="E26" s="96">
        <f>+D26*1000/5/3600</f>
        <v>33.277777777777779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2683228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2684924</v>
      </c>
      <c r="D16" s="40">
        <f>+C16-C8</f>
        <v>1696</v>
      </c>
      <c r="E16" s="96">
        <f>+D16*1000/14/3600</f>
        <v>33.650793650793652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2685564</v>
      </c>
      <c r="D21" s="40">
        <f>+C21-C16</f>
        <v>640</v>
      </c>
      <c r="E21" s="96">
        <f>+D21*1000/5/3600</f>
        <v>35.555555555555557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2686146</v>
      </c>
      <c r="D26" s="40">
        <f>+C26-C21</f>
        <v>582</v>
      </c>
      <c r="E26" s="96">
        <f>+D26*1000/5/3600</f>
        <v>32.333333333333336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3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2686146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2687873</v>
      </c>
      <c r="D16" s="40">
        <f>+C16-C8</f>
        <v>1727</v>
      </c>
      <c r="E16" s="96">
        <f>+D16*1000/14/3600</f>
        <v>34.265873015873012</v>
      </c>
      <c r="F16" s="45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2688514</v>
      </c>
      <c r="D21" s="40">
        <f>+C21-C16</f>
        <v>641</v>
      </c>
      <c r="E21" s="96">
        <f>+D21*1000/5/3600</f>
        <v>35.611111111111114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2689081</v>
      </c>
      <c r="D26" s="40">
        <f>+C26-C21</f>
        <v>567</v>
      </c>
      <c r="E26" s="96">
        <f>+D26*1000/5/3600</f>
        <v>31.5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4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2689081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2690793</v>
      </c>
      <c r="D16" s="40">
        <f>+C16-C8</f>
        <v>1712</v>
      </c>
      <c r="E16" s="96">
        <f>+D16*1000/14/3600</f>
        <v>33.968253968253968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2691416</v>
      </c>
      <c r="D21" s="40">
        <f>+C21-C16</f>
        <v>623</v>
      </c>
      <c r="E21" s="96">
        <f>+D21*1000/5/3600</f>
        <v>34.611111111111114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2692000</v>
      </c>
      <c r="D26" s="40">
        <f>+C26-C21</f>
        <v>584</v>
      </c>
      <c r="E26" s="96">
        <f>+D26*1000/5/3600</f>
        <v>32.444444444444443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2692000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2693693</v>
      </c>
      <c r="D16" s="40">
        <f>+C16-C8</f>
        <v>1693</v>
      </c>
      <c r="E16" s="96">
        <f>+D16*1000/14/3600</f>
        <v>33.591269841269842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2694321</v>
      </c>
      <c r="D21" s="40">
        <f>+C21-C16</f>
        <v>628</v>
      </c>
      <c r="E21" s="96">
        <f>+D21*1000/5/3600</f>
        <v>34.888888888888886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2694918</v>
      </c>
      <c r="D26" s="40">
        <f>+C26-C21</f>
        <v>597</v>
      </c>
      <c r="E26" s="96">
        <f>+D26*1000/5/3600</f>
        <v>33.166666666666664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7" zoomScale="85" zoomScaleNormal="85" zoomScalePageLayoutView="70" workbookViewId="0">
      <selection activeCell="D30" sqref="D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2694918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2696641</v>
      </c>
      <c r="D16" s="40">
        <f>+C16-C8</f>
        <v>1723</v>
      </c>
      <c r="E16" s="96">
        <f>+D16*1000/14/3600</f>
        <v>34.186507936507937</v>
      </c>
      <c r="F16" s="45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2697259</v>
      </c>
      <c r="D21" s="40">
        <f>+C21-C16</f>
        <v>618</v>
      </c>
      <c r="E21" s="96">
        <f>+D21*1000/5/3600</f>
        <v>34.333333333333336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2697869</v>
      </c>
      <c r="D26" s="40">
        <f>+C26-C21</f>
        <v>610</v>
      </c>
      <c r="E26" s="96">
        <f>+D26*1000/5/3600</f>
        <v>33.888888888888886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16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2697869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f>+C9-C8</f>
        <v>-2697869</v>
      </c>
      <c r="E9" s="31">
        <f>+D9*0.277777777777778</f>
        <v>-749408.0555555562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2699600</v>
      </c>
      <c r="D16" s="40">
        <f>+C16-C8</f>
        <v>1731</v>
      </c>
      <c r="E16" s="96">
        <f>+D16*1000/14/3600</f>
        <v>34.345238095238095</v>
      </c>
      <c r="F16" s="45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8">
        <f t="shared" si="1"/>
        <v>0</v>
      </c>
      <c r="F17" s="100"/>
      <c r="G17" s="151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8">
        <f t="shared" si="1"/>
        <v>0</v>
      </c>
      <c r="F18" s="100"/>
      <c r="G18" s="151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8">
        <f t="shared" si="1"/>
        <v>0</v>
      </c>
      <c r="F19" s="100"/>
      <c r="G19" s="151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9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2700231</v>
      </c>
      <c r="D21" s="40">
        <f>+C21-C16</f>
        <v>631</v>
      </c>
      <c r="E21" s="96">
        <f>+D21*1000/5/3600</f>
        <v>35.055555555555557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2700846</v>
      </c>
      <c r="D26" s="40">
        <f>+C26-C21</f>
        <v>615</v>
      </c>
      <c r="E26" s="96">
        <f>+D26*1000/5/3600</f>
        <v>34.166666666666664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10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2700846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5">
        <v>2702589</v>
      </c>
      <c r="D16" s="40">
        <f>+C16-C8</f>
        <v>1743</v>
      </c>
      <c r="E16" s="96">
        <f>+D16*1000/14/3600</f>
        <v>34.583333333333336</v>
      </c>
      <c r="F16" s="45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2703231</v>
      </c>
      <c r="D21" s="40">
        <f>+C21-C16</f>
        <v>642</v>
      </c>
      <c r="E21" s="96">
        <f>+D21*1000/5/3600</f>
        <v>35.666666666666664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2703835</v>
      </c>
      <c r="D26" s="40">
        <f>+C26-C21</f>
        <v>604</v>
      </c>
      <c r="E26" s="96">
        <f>+D26*1000/5/3600</f>
        <v>33.555555555555557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2623586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 t="s">
        <v>16</v>
      </c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2625308</v>
      </c>
      <c r="D16" s="40">
        <f>+C16-C8</f>
        <v>1722</v>
      </c>
      <c r="E16" s="96">
        <f>+D16*1000/14/3600</f>
        <v>34.166666666666664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7"/>
      <c r="H20" s="148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2625897</v>
      </c>
      <c r="D21" s="40">
        <f>+C21-C16</f>
        <v>589</v>
      </c>
      <c r="E21" s="97">
        <f>+D21*1000/5/3600</f>
        <v>32.722222222222221</v>
      </c>
      <c r="F21" s="41"/>
      <c r="G21" s="149"/>
      <c r="H21" s="15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2626496</v>
      </c>
      <c r="D26" s="40">
        <f>+C26-C21</f>
        <v>599</v>
      </c>
      <c r="E26" s="96">
        <f>+D26*1000/5/3600</f>
        <v>33.277777777777779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B1:R43"/>
  <sheetViews>
    <sheetView showGridLines="0" showWhiteSpace="0" topLeftCell="A16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28'!C26</f>
        <v>2703835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2705566</v>
      </c>
      <c r="D16" s="40">
        <f>+C16-C8</f>
        <v>1731</v>
      </c>
      <c r="E16" s="96">
        <f>+D16*1000/14/3600</f>
        <v>34.345238095238095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2706101</v>
      </c>
      <c r="D21" s="40">
        <f>+C21-C16</f>
        <v>535</v>
      </c>
      <c r="E21" s="96">
        <f>+D21*1000/5/3600</f>
        <v>29.722222222222221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2706659</v>
      </c>
      <c r="D26" s="40">
        <f>+C26-C21</f>
        <v>558</v>
      </c>
      <c r="E26" s="96">
        <f>+D26*1000/5/3600</f>
        <v>31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B1:R43"/>
  <sheetViews>
    <sheetView showGridLines="0" showWhiteSpace="0" topLeftCell="A16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29'!C26</f>
        <v>2706659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2708183</v>
      </c>
      <c r="D16" s="40">
        <f>+C16-C8</f>
        <v>1524</v>
      </c>
      <c r="E16" s="96">
        <f>+D16*1000/14/3600</f>
        <v>30.238095238095237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2708840</v>
      </c>
      <c r="D21" s="40">
        <f>+C21-C16</f>
        <v>657</v>
      </c>
      <c r="E21" s="96">
        <f>+D21*1000/5/3600</f>
        <v>36.5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2709382</v>
      </c>
      <c r="D26" s="40">
        <f>+C26-C21</f>
        <v>542</v>
      </c>
      <c r="E26" s="96">
        <f>+D26*1000/5/3600</f>
        <v>30.111111111111111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B1:R43"/>
  <sheetViews>
    <sheetView showGridLines="0" showWhiteSpace="0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v>2709382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2711066</v>
      </c>
      <c r="D16" s="40">
        <f>+C16-C8</f>
        <v>1684</v>
      </c>
      <c r="E16" s="96">
        <f>+D16*1000/14/3600</f>
        <v>33.412698412698411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/>
      <c r="D21" s="40">
        <f>+C21-C16</f>
        <v>-2711066</v>
      </c>
      <c r="E21" s="96">
        <f>+D21*1000/5/3600</f>
        <v>-150614.77777777778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/>
      <c r="D26" s="40">
        <f>+C26-C21</f>
        <v>0</v>
      </c>
      <c r="E26" s="96">
        <f>+D26*1000/5/3600</f>
        <v>0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2626496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2628202</v>
      </c>
      <c r="D16" s="40">
        <f>+C16-C8</f>
        <v>1706</v>
      </c>
      <c r="E16" s="96">
        <f>+D16*1000/14/3600</f>
        <v>33.849206349206348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2628817</v>
      </c>
      <c r="D21" s="40">
        <f>+C21-C16</f>
        <v>615</v>
      </c>
      <c r="E21" s="96">
        <f>+D21*1000/5/3600</f>
        <v>34.166666666666664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2629435</v>
      </c>
      <c r="D26" s="40">
        <f>+C26-C21</f>
        <v>618</v>
      </c>
      <c r="E26" s="96">
        <f>+D26*1000/5/3600</f>
        <v>34.333333333333336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13" zoomScale="85" zoomScaleNormal="85" zoomScalePageLayoutView="70" workbookViewId="0">
      <selection activeCell="C28" sqref="C27:C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2629435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2631123</v>
      </c>
      <c r="D16" s="40">
        <f>+C16-C8</f>
        <v>1688</v>
      </c>
      <c r="E16" s="96">
        <f>+D16*1000/14/3600</f>
        <v>33.492063492063494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2631729</v>
      </c>
      <c r="D21" s="40">
        <f>+C21-C16</f>
        <v>606</v>
      </c>
      <c r="E21" s="96">
        <f>+D21*1000/5/3600</f>
        <v>33.666666666666664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2632342</v>
      </c>
      <c r="D26" s="40">
        <f>+C26-C21</f>
        <v>613</v>
      </c>
      <c r="E26" s="96">
        <f>+D26*1000/5/3600</f>
        <v>34.055555555555557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7" zoomScale="85" zoomScaleNormal="85" zoomScalePageLayoutView="70" workbookViewId="0">
      <selection activeCell="F19" sqref="F1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2632342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2634047</v>
      </c>
      <c r="D16" s="40">
        <f>+C16-C8</f>
        <v>1705</v>
      </c>
      <c r="E16" s="96">
        <f>+D16*1000/14/3600</f>
        <v>33.829365079365083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2634688</v>
      </c>
      <c r="D21" s="40">
        <f>+C21-C16</f>
        <v>641</v>
      </c>
      <c r="E21" s="96">
        <f>+D21*1000/5/3600</f>
        <v>35.611111111111114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2635348</v>
      </c>
      <c r="D26" s="40">
        <f>+C26-C21</f>
        <v>660</v>
      </c>
      <c r="E26" s="96">
        <f>+D26*1000/5/3600</f>
        <v>36.666666666666664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9" zoomScale="85" zoomScaleNormal="85" zoomScalePageLayoutView="70" workbookViewId="0">
      <selection activeCell="G30" sqref="G30:H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2635348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2637139</v>
      </c>
      <c r="D16" s="40">
        <f>+C16-C8</f>
        <v>1791</v>
      </c>
      <c r="E16" s="96">
        <f>+D16*1000/14/3600</f>
        <v>35.535714285714285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0"/>
      <c r="H20" s="9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2637801</v>
      </c>
      <c r="D21" s="40">
        <f>+C21-C16</f>
        <v>662</v>
      </c>
      <c r="E21" s="96">
        <f>+D21*1000/5/3600</f>
        <v>36.777777777777779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2638440</v>
      </c>
      <c r="D26" s="40">
        <f>+C26-C21</f>
        <v>639</v>
      </c>
      <c r="E26" s="96">
        <f>+D26*1000/5/3600</f>
        <v>35.5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7" zoomScale="85" zoomScaleNormal="85" zoomScalePageLayoutView="70" workbookViewId="0">
      <selection activeCell="E27" sqref="E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2638440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2640250</v>
      </c>
      <c r="D16" s="40">
        <f>+C16-C8</f>
        <v>1810</v>
      </c>
      <c r="E16" s="96">
        <f>+D16*1000/14/3600</f>
        <v>35.912698412698411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2640890</v>
      </c>
      <c r="D21" s="40">
        <f>+C21-C16</f>
        <v>640</v>
      </c>
      <c r="E21" s="96">
        <f>+D21*1000/5/3600</f>
        <v>35.555555555555557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2641537</v>
      </c>
      <c r="D26" s="40">
        <f>+C26-C21</f>
        <v>647</v>
      </c>
      <c r="E26" s="96">
        <f>+D26*1000/5/3600</f>
        <v>35.944444444444443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 t="e">
        <f>+D27*1000/F133600</f>
        <v>#DIV/0!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7" zoomScale="85" zoomScaleNormal="85" zoomScalePageLayoutView="70" workbookViewId="0">
      <selection activeCell="F27" sqref="F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2641537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2643307</v>
      </c>
      <c r="D16" s="40">
        <f>+C16-C8</f>
        <v>1770</v>
      </c>
      <c r="E16" s="96">
        <f>+D16*1000/14/3600</f>
        <v>35.11904761904762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2643962</v>
      </c>
      <c r="D21" s="40">
        <f>+C21-C16</f>
        <v>655</v>
      </c>
      <c r="E21" s="96">
        <f>+D21*1000/5/3600</f>
        <v>36.388888888888886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2644604</v>
      </c>
      <c r="D26" s="40">
        <f>+C26-C21</f>
        <v>642</v>
      </c>
      <c r="E26" s="96">
        <f>+D26*1000/5/3600</f>
        <v>35.666666666666664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341C4350-3B83-4B4E-8B0B-874CCC4DA6F5}"/>
</file>

<file path=customXml/itemProps2.xml><?xml version="1.0" encoding="utf-8"?>
<ds:datastoreItem xmlns:ds="http://schemas.openxmlformats.org/officeDocument/2006/customXml" ds:itemID="{D974FB4D-9629-436B-A313-E90B7C194A2F}"/>
</file>

<file path=customXml/itemProps3.xml><?xml version="1.0" encoding="utf-8"?>
<ds:datastoreItem xmlns:ds="http://schemas.openxmlformats.org/officeDocument/2006/customXml" ds:itemID="{3FDC013E-82E2-43DC-852A-770BD321CA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2023-10-10T15:11:21Z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