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24.xml" ContentType="application/vnd.openxmlformats-officedocument.spreadsheetml.worksheet+xml"/>
  <Override PartName="/xl/drawings/drawing14.xml" ContentType="application/vnd.openxmlformats-officedocument.drawing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6.xml" ContentType="application/vnd.openxmlformats-officedocument.drawing+xml"/>
  <Override PartName="/xl/worksheets/sheet22.xml" ContentType="application/vnd.openxmlformats-officedocument.spreadsheetml.worksheet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37 Abr 2024\"/>
    </mc:Choice>
  </mc:AlternateContent>
  <bookViews>
    <workbookView xWindow="0" yWindow="0" windowWidth="20490" windowHeight="776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40" l="1"/>
  <c r="L36" i="40"/>
  <c r="L30" i="40"/>
  <c r="L24" i="40"/>
  <c r="L19" i="40"/>
  <c r="L18" i="40"/>
  <c r="L13" i="40"/>
  <c r="L12" i="40"/>
  <c r="G43" i="40"/>
  <c r="Q43" i="40"/>
  <c r="P43" i="40"/>
  <c r="Q42" i="40"/>
  <c r="P42" i="40"/>
  <c r="G12" i="40"/>
  <c r="H12" i="40" s="1"/>
  <c r="H41" i="40" s="1"/>
  <c r="G13" i="40"/>
  <c r="H13" i="40" s="1"/>
  <c r="G14" i="40"/>
  <c r="H14" i="40"/>
  <c r="G15" i="40"/>
  <c r="H15" i="40" s="1"/>
  <c r="G16" i="40"/>
  <c r="H16" i="40" s="1"/>
  <c r="G17" i="40"/>
  <c r="H17" i="40"/>
  <c r="G18" i="40"/>
  <c r="H18" i="40" s="1"/>
  <c r="G19" i="40"/>
  <c r="H19" i="40" s="1"/>
  <c r="G20" i="40"/>
  <c r="H20" i="40"/>
  <c r="G21" i="40"/>
  <c r="H21" i="40" s="1"/>
  <c r="G22" i="40"/>
  <c r="H22" i="40" s="1"/>
  <c r="G23" i="40"/>
  <c r="H23" i="40"/>
  <c r="G24" i="40"/>
  <c r="H24" i="40" s="1"/>
  <c r="G25" i="40"/>
  <c r="H25" i="40" s="1"/>
  <c r="G26" i="40"/>
  <c r="H26" i="40"/>
  <c r="G27" i="40"/>
  <c r="H27" i="40" s="1"/>
  <c r="G28" i="40"/>
  <c r="H28" i="40" s="1"/>
  <c r="G29" i="40"/>
  <c r="H29" i="40"/>
  <c r="G30" i="40"/>
  <c r="H30" i="40" s="1"/>
  <c r="G31" i="40"/>
  <c r="H31" i="40" s="1"/>
  <c r="G32" i="40"/>
  <c r="H32" i="40"/>
  <c r="G33" i="40"/>
  <c r="H33" i="40" s="1"/>
  <c r="G34" i="40"/>
  <c r="H34" i="40" s="1"/>
  <c r="G35" i="40"/>
  <c r="H35" i="40"/>
  <c r="G36" i="40"/>
  <c r="H36" i="40" s="1"/>
  <c r="G37" i="40"/>
  <c r="H37" i="40" s="1"/>
  <c r="G38" i="40"/>
  <c r="H38" i="40"/>
  <c r="G39" i="40"/>
  <c r="H39" i="40" s="1"/>
  <c r="G40" i="40"/>
  <c r="H40" i="40" s="1"/>
  <c r="H11" i="40"/>
  <c r="G11" i="40"/>
  <c r="G41" i="40"/>
  <c r="C8" i="45" l="1"/>
  <c r="D16" i="45" s="1"/>
  <c r="E16" i="45" s="1"/>
  <c r="D26" i="45"/>
  <c r="C8" i="42"/>
  <c r="D21" i="45"/>
  <c r="E21" i="45" s="1"/>
  <c r="F40" i="40" l="1"/>
  <c r="E32" i="45"/>
  <c r="D32" i="45"/>
  <c r="D31" i="45"/>
  <c r="E31" i="45" s="1"/>
  <c r="E30" i="45"/>
  <c r="D30" i="45"/>
  <c r="D29" i="45"/>
  <c r="E29" i="45" s="1"/>
  <c r="E28" i="45"/>
  <c r="D28" i="45"/>
  <c r="E26" i="45"/>
  <c r="E25" i="45"/>
  <c r="D25" i="45"/>
  <c r="D24" i="45"/>
  <c r="E24" i="45" s="1"/>
  <c r="E23" i="45"/>
  <c r="D23" i="45"/>
  <c r="E20" i="45"/>
  <c r="D20" i="45"/>
  <c r="D19" i="45"/>
  <c r="E19" i="45" s="1"/>
  <c r="E18" i="45"/>
  <c r="D18" i="45"/>
  <c r="E15" i="45"/>
  <c r="D15" i="45"/>
  <c r="D14" i="45"/>
  <c r="E14" i="45" s="1"/>
  <c r="E13" i="45"/>
  <c r="D13" i="45"/>
  <c r="D12" i="45"/>
  <c r="E12" i="45" s="1"/>
  <c r="E11" i="45"/>
  <c r="D11" i="45"/>
  <c r="D10" i="45"/>
  <c r="E10" i="45" s="1"/>
  <c r="E17" i="33" l="1"/>
  <c r="F37" i="40" l="1"/>
  <c r="F38" i="40"/>
  <c r="F39" i="40"/>
  <c r="Q40" i="40" s="1"/>
  <c r="Q38" i="40" l="1"/>
  <c r="Q39" i="40"/>
  <c r="C8" i="41"/>
  <c r="C8" i="34"/>
  <c r="C8" i="33"/>
  <c r="D16" i="33" s="1"/>
  <c r="P40" i="40" l="1"/>
  <c r="P37" i="40" l="1"/>
  <c r="P38" i="40"/>
  <c r="P39" i="40"/>
  <c r="F29" i="40" l="1"/>
  <c r="F30" i="40"/>
  <c r="F31" i="40"/>
  <c r="F32" i="40"/>
  <c r="F33" i="40"/>
  <c r="F34" i="40"/>
  <c r="F35" i="40"/>
  <c r="F36" i="40"/>
  <c r="F22" i="40"/>
  <c r="F23" i="40"/>
  <c r="F24" i="40"/>
  <c r="F25" i="40"/>
  <c r="F26" i="40"/>
  <c r="F27" i="40"/>
  <c r="F28" i="40"/>
  <c r="F15" i="40"/>
  <c r="F16" i="40"/>
  <c r="F17" i="40"/>
  <c r="F18" i="40"/>
  <c r="F19" i="40"/>
  <c r="F20" i="40"/>
  <c r="F21" i="40"/>
  <c r="F11" i="40"/>
  <c r="Q11" i="40" s="1"/>
  <c r="F12" i="40"/>
  <c r="F13" i="40"/>
  <c r="F14" i="40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P15" i="40"/>
  <c r="P20" i="40"/>
  <c r="P25" i="40"/>
  <c r="P28" i="40"/>
  <c r="P29" i="40"/>
  <c r="P30" i="40"/>
  <c r="P31" i="40"/>
  <c r="P32" i="40"/>
  <c r="P33" i="40"/>
  <c r="P34" i="40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D21" i="17"/>
  <c r="E21" i="17" s="1"/>
  <c r="D20" i="17"/>
  <c r="E20" i="17" s="1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P12" i="40"/>
  <c r="P18" i="40"/>
  <c r="P16" i="40"/>
  <c r="P36" i="40"/>
  <c r="P35" i="40"/>
  <c r="P19" i="40"/>
  <c r="P27" i="40"/>
  <c r="P24" i="40"/>
  <c r="P22" i="40"/>
  <c r="P14" i="40"/>
  <c r="P13" i="40"/>
  <c r="P11" i="40"/>
  <c r="P17" i="40"/>
  <c r="P26" i="40"/>
  <c r="P23" i="40"/>
  <c r="P21" i="40"/>
  <c r="Q37" i="40" l="1"/>
  <c r="Q30" i="40"/>
  <c r="Q21" i="40"/>
  <c r="Q23" i="40"/>
  <c r="Q20" i="40"/>
  <c r="Q15" i="40"/>
  <c r="Q35" i="40"/>
  <c r="Q34" i="40"/>
  <c r="Q27" i="40"/>
  <c r="Q25" i="40"/>
  <c r="Q22" i="40"/>
  <c r="Q19" i="40"/>
  <c r="Q18" i="40"/>
  <c r="Q17" i="40"/>
  <c r="Q16" i="40"/>
  <c r="Q14" i="40"/>
  <c r="Q13" i="40"/>
  <c r="Q12" i="40"/>
  <c r="Q36" i="40"/>
  <c r="Q33" i="40"/>
  <c r="Q31" i="40"/>
  <c r="Q28" i="40"/>
  <c r="Q26" i="40"/>
  <c r="Q24" i="40"/>
  <c r="Q32" i="40" l="1"/>
  <c r="Q29" i="40"/>
  <c r="L31" i="40"/>
  <c r="L25" i="40"/>
  <c r="Q45" i="40" l="1"/>
</calcChain>
</file>

<file path=xl/sharedStrings.xml><?xml version="1.0" encoding="utf-8"?>
<sst xmlns="http://schemas.openxmlformats.org/spreadsheetml/2006/main" count="751" uniqueCount="68">
  <si>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</si>
  <si>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</si>
  <si>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</si>
  <si>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</si>
  <si>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</si>
  <si>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</si>
  <si>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</si>
  <si>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</si>
  <si>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</si>
  <si>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</si>
  <si>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</si>
  <si>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</si>
  <si>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</si>
  <si>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</si>
  <si>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</si>
  <si>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</si>
  <si>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</si>
  <si>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</si>
  <si>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m3  --&gt;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</si>
  <si>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</si>
  <si>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</si>
  <si>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</si>
  <si>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</si>
  <si>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</si>
  <si>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</si>
  <si>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</si>
  <si>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</si>
  <si>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</si>
  <si>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</si>
  <si>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</si>
  <si>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</si>
  <si>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</si>
  <si>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</si>
  <si>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1 de abril 2024</t>
  </si>
  <si>
    <t>2 de abril 2024</t>
  </si>
  <si>
    <t>3 de abril 2024</t>
  </si>
  <si>
    <t>4 de abril 2024</t>
  </si>
  <si>
    <t>5 de abril 2024</t>
  </si>
  <si>
    <t>6 de abril 2024</t>
  </si>
  <si>
    <t>7 de abril 2024</t>
  </si>
  <si>
    <t>8 de abril 2024</t>
  </si>
  <si>
    <t>9 de abril 2024</t>
  </si>
  <si>
    <t>10 de abril 2024</t>
  </si>
  <si>
    <t>11 de abril 2024</t>
  </si>
  <si>
    <t>12 de abril 2024</t>
  </si>
  <si>
    <t>13 de abril 2024</t>
  </si>
  <si>
    <t>14 de abril 2024</t>
  </si>
  <si>
    <t>15 de abril 2024</t>
  </si>
  <si>
    <t>16 de abril 2024</t>
  </si>
  <si>
    <t>17 de abril 2024</t>
  </si>
  <si>
    <t>18 de abril 2024</t>
  </si>
  <si>
    <t>19 de abril 2024</t>
  </si>
  <si>
    <t>20 de abril 2024</t>
  </si>
  <si>
    <t>21 de abril 2024</t>
  </si>
  <si>
    <t>22 de abril 2024</t>
  </si>
  <si>
    <t>23 de abril 2024</t>
  </si>
  <si>
    <t>24 de abril 2024</t>
  </si>
  <si>
    <t>25 de abril 2024</t>
  </si>
  <si>
    <t>26 de abril 2024</t>
  </si>
  <si>
    <t>27 de abril 2024</t>
  </si>
  <si>
    <t>28 de abril 2024</t>
  </si>
  <si>
    <t>29 de abril 2024</t>
  </si>
  <si>
    <t>30 de abril 2024</t>
  </si>
  <si>
    <t>Aporte 1 al 7 de Abril</t>
  </si>
  <si>
    <t>Aporte 8 al 14 de Abril</t>
  </si>
  <si>
    <t>Aporte 15 al 21 de Abril</t>
  </si>
  <si>
    <t>Aporte 22 al 28 de Abril</t>
  </si>
  <si>
    <t>Aporte 29 al 30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</si>
</sst>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8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7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9" fillId="5" borderId="60" xfId="0" applyNumberFormat="1" applyFont="1" applyFill="1" applyBorder="1" applyAlignment="1">
      <alignment horizontal="center"/>
    </xf>
    <xf numFmtId="3" fontId="9" fillId="5" borderId="61" xfId="0" applyNumberFormat="1" applyFont="1" applyFill="1" applyBorder="1" applyAlignment="1">
      <alignment horizontal="center"/>
    </xf>
    <xf numFmtId="0" fontId="1" fillId="7" borderId="63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2" xfId="0" applyBorder="1"/>
    <xf numFmtId="0" fontId="1" fillId="6" borderId="63" xfId="0" applyFont="1" applyFill="1" applyBorder="1" applyAlignment="1">
      <alignment horizontal="center" vertical="center"/>
    </xf>
    <xf numFmtId="0" fontId="1" fillId="6" borderId="62" xfId="0" applyFont="1" applyFill="1" applyBorder="1" applyAlignment="1">
      <alignment horizontal="center" vertical="center"/>
    </xf>
    <xf numFmtId="166" fontId="1" fillId="6" borderId="1" xfId="0" applyNumberFormat="1" applyFont="1" applyFill="1" applyBorder="1" applyAlignment="1">
      <alignment horizontal="center" vertical="center"/>
    </xf>
    <xf numFmtId="0" fontId="1" fillId="6" borderId="63" xfId="0" applyFont="1" applyFill="1" applyBorder="1" applyAlignment="1" applyProtection="1">
      <alignment horizontal="center" vertical="center"/>
      <protection locked="0"/>
    </xf>
    <xf numFmtId="3" fontId="1" fillId="6" borderId="11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1" fillId="6" borderId="63" xfId="0" applyNumberFormat="1" applyFont="1" applyFill="1" applyBorder="1" applyAlignment="1" applyProtection="1">
      <alignment horizontal="center" vertical="center"/>
      <protection locked="0"/>
    </xf>
    <xf numFmtId="3" fontId="1" fillId="6" borderId="62" xfId="0" applyNumberFormat="1" applyFont="1" applyFill="1" applyBorder="1" applyAlignment="1">
      <alignment horizontal="center" vertical="center"/>
    </xf>
    <xf numFmtId="3" fontId="1" fillId="6" borderId="63" xfId="0" applyNumberFormat="1" applyFont="1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9" fillId="5" borderId="0" xfId="0" applyFont="1" applyFill="1" applyBorder="1" applyAlignment="1">
      <alignment horizontal="center"/>
    </xf>
    <xf numFmtId="15" fontId="9" fillId="5" borderId="0" xfId="0" applyNumberFormat="1" applyFont="1" applyFill="1" applyBorder="1" applyAlignment="1">
      <alignment horizontal="center"/>
    </xf>
    <xf numFmtId="20" fontId="9" fillId="5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168" fontId="9" fillId="5" borderId="38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zoomScale="90" zoomScaleNormal="90" workbookViewId="0">
      <selection activeCell="L38" sqref="L38"/>
    </sheetView>
  </sheetViews>
  <sheetFormatPr baseColWidth="10" defaultColWidth="11.453125" defaultRowHeight="14.5" x14ac:dyDescent="0.35"/>
  <cols>
    <col min="4" max="4" width="15" bestFit="1" customWidth="1"/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60" t="s">
        <v>0</v>
      </c>
      <c r="D4" s="1"/>
      <c r="E4" s="1"/>
      <c r="F4" s="1"/>
      <c r="G4" s="1"/>
      <c r="H4" s="1"/>
      <c r="I4" s="1"/>
      <c r="J4" s="1"/>
      <c r="K4" s="1"/>
      <c r="L4" s="60"/>
      <c r="M4" s="1"/>
      <c r="N4" s="1"/>
      <c r="O4" s="60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60" t="s">
        <v>2</v>
      </c>
      <c r="D5" s="60"/>
      <c r="E5" s="60"/>
      <c r="F5" s="60"/>
      <c r="G5" s="60"/>
      <c r="H5" s="60"/>
      <c r="I5" s="1"/>
      <c r="J5" s="1"/>
      <c r="K5" s="1"/>
      <c r="L5" s="60"/>
      <c r="M5" s="1"/>
      <c r="N5" s="1"/>
      <c r="O5" s="60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1" t="s">
        <v>4</v>
      </c>
      <c r="D8" s="111" t="s">
        <v>5</v>
      </c>
      <c r="E8" s="46" t="s">
        <v>6</v>
      </c>
      <c r="F8" s="111" t="s">
        <v>7</v>
      </c>
      <c r="G8" s="115" t="s">
        <v>8</v>
      </c>
      <c r="H8" s="116"/>
      <c r="I8" s="1"/>
      <c r="J8" s="1"/>
      <c r="K8" s="60" t="s">
        <v>9</v>
      </c>
      <c r="L8" s="64"/>
      <c r="M8" s="64"/>
      <c r="N8" s="64"/>
      <c r="O8" s="113" t="s">
        <v>10</v>
      </c>
      <c r="P8" s="111" t="s">
        <v>11</v>
      </c>
      <c r="Q8" s="113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2"/>
      <c r="D9" s="112"/>
      <c r="E9" s="84" t="s">
        <v>13</v>
      </c>
      <c r="F9" s="112"/>
      <c r="G9" s="117"/>
      <c r="H9" s="118"/>
      <c r="I9" s="1"/>
      <c r="J9" s="1"/>
      <c r="K9" s="1"/>
      <c r="L9" s="64"/>
      <c r="M9" s="64"/>
      <c r="N9" s="64"/>
      <c r="O9" s="114"/>
      <c r="P9" s="112"/>
      <c r="Q9" s="114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1">
        <v>45382</v>
      </c>
      <c r="E10" s="82">
        <v>0.33333333333333331</v>
      </c>
      <c r="F10" s="83">
        <v>3388626</v>
      </c>
      <c r="G10" s="69" t="s">
        <v>14</v>
      </c>
      <c r="H10" s="69" t="s">
        <v>15</v>
      </c>
      <c r="I10" s="1"/>
      <c r="J10" s="1"/>
      <c r="K10" s="1"/>
      <c r="L10" s="64"/>
      <c r="M10" s="64"/>
      <c r="N10" s="64"/>
      <c r="O10" s="79" t="s">
        <v>15</v>
      </c>
      <c r="P10" s="46" t="s">
        <v>14</v>
      </c>
      <c r="Q10" s="79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45383</v>
      </c>
      <c r="E11" s="61">
        <v>0.33333333333333331</v>
      </c>
      <c r="F11" s="49">
        <f>'Día 1'!C16</f>
        <v>3391598</v>
      </c>
      <c r="G11" s="49">
        <f>F11-F10</f>
        <v>2972</v>
      </c>
      <c r="H11" s="50">
        <f>G11*1000/24/60/60</f>
        <v>34.398148148148145</v>
      </c>
      <c r="I11" s="1"/>
      <c r="J11" s="1"/>
      <c r="K11" s="121" t="s">
        <v>63</v>
      </c>
      <c r="L11" s="122"/>
      <c r="M11" s="123"/>
      <c r="O11" s="49">
        <v>30</v>
      </c>
      <c r="P11" s="49">
        <f>O11*60*60*24/1000</f>
        <v>2592</v>
      </c>
      <c r="Q11" s="49">
        <f t="shared" ref="Q11:Q40" si="0">G11</f>
        <v>2972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45384</v>
      </c>
      <c r="E12" s="61">
        <v>0.33333333333333331</v>
      </c>
      <c r="F12" s="49">
        <f>'Día 2'!C16</f>
        <v>3394602</v>
      </c>
      <c r="G12" s="49">
        <f t="shared" ref="G12:G40" si="1">F12-F11</f>
        <v>3004</v>
      </c>
      <c r="H12" s="50">
        <f t="shared" ref="H12:H40" si="2">G12*1000/24/60/60</f>
        <v>34.768518518518519</v>
      </c>
      <c r="I12" s="1"/>
      <c r="K12" s="62"/>
      <c r="L12" s="68">
        <f>SUM(G11:G17)</f>
        <v>21275</v>
      </c>
      <c r="M12" s="70" t="s">
        <v>14</v>
      </c>
      <c r="N12" s="67"/>
      <c r="O12" s="49">
        <v>30</v>
      </c>
      <c r="P12" s="49">
        <f t="shared" ref="P12:P39" si="3">O12*60*60*24/1000</f>
        <v>2592</v>
      </c>
      <c r="Q12" s="49">
        <f t="shared" si="0"/>
        <v>3004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45385</v>
      </c>
      <c r="E13" s="61">
        <v>0.33333333333333331</v>
      </c>
      <c r="F13" s="49">
        <f>'Día 3'!C16</f>
        <v>3397584</v>
      </c>
      <c r="G13" s="49">
        <f t="shared" si="1"/>
        <v>2982</v>
      </c>
      <c r="H13" s="50">
        <f t="shared" si="2"/>
        <v>34.513888888888893</v>
      </c>
      <c r="I13" s="1"/>
      <c r="J13" s="1"/>
      <c r="K13" s="62"/>
      <c r="L13" s="73">
        <f>L12*1000/7/24/60/60</f>
        <v>35.176917989417987</v>
      </c>
      <c r="M13" s="73" t="s">
        <v>15</v>
      </c>
      <c r="N13" s="67"/>
      <c r="O13" s="49">
        <v>30</v>
      </c>
      <c r="P13" s="49">
        <f t="shared" si="3"/>
        <v>2592</v>
      </c>
      <c r="Q13" s="49">
        <f t="shared" si="0"/>
        <v>2982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45386</v>
      </c>
      <c r="E14" s="61">
        <v>0.33333333333333331</v>
      </c>
      <c r="F14" s="49">
        <f>'Día 4'!C16</f>
        <v>3400603</v>
      </c>
      <c r="G14" s="49">
        <f t="shared" si="1"/>
        <v>3019</v>
      </c>
      <c r="H14" s="50">
        <f t="shared" si="2"/>
        <v>34.942129629629633</v>
      </c>
      <c r="I14" s="1"/>
      <c r="J14" s="1"/>
      <c r="K14" s="63"/>
      <c r="L14" s="71"/>
      <c r="M14" s="72"/>
      <c r="N14" s="67"/>
      <c r="O14" s="49">
        <v>30</v>
      </c>
      <c r="P14" s="49">
        <f t="shared" si="3"/>
        <v>2592</v>
      </c>
      <c r="Q14" s="49">
        <f t="shared" si="0"/>
        <v>3019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45387</v>
      </c>
      <c r="E15" s="61">
        <v>0.33333333333333331</v>
      </c>
      <c r="F15" s="49">
        <f>'Día 5'!C16</f>
        <v>3403678</v>
      </c>
      <c r="G15" s="49">
        <f t="shared" si="1"/>
        <v>3075</v>
      </c>
      <c r="H15" s="50">
        <f t="shared" si="2"/>
        <v>35.590277777777779</v>
      </c>
      <c r="I15" s="1"/>
      <c r="J15" s="1"/>
      <c r="K15" s="1"/>
      <c r="L15" s="68"/>
      <c r="M15" s="66"/>
      <c r="N15" s="67"/>
      <c r="O15" s="49">
        <v>30</v>
      </c>
      <c r="P15" s="49">
        <f t="shared" si="3"/>
        <v>2592</v>
      </c>
      <c r="Q15" s="49">
        <f t="shared" si="0"/>
        <v>3075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45388</v>
      </c>
      <c r="E16" s="61">
        <v>0.33333333333333331</v>
      </c>
      <c r="F16" s="49">
        <f>'DÍa 6'!C16</f>
        <v>3406733</v>
      </c>
      <c r="G16" s="49">
        <f t="shared" si="1"/>
        <v>3055</v>
      </c>
      <c r="H16" s="50">
        <f t="shared" si="2"/>
        <v>35.358796296296298</v>
      </c>
      <c r="I16" s="1"/>
      <c r="J16" s="1"/>
      <c r="K16" s="1"/>
      <c r="L16" s="68"/>
      <c r="M16" s="66"/>
      <c r="N16" s="67"/>
      <c r="O16" s="49">
        <v>30</v>
      </c>
      <c r="P16" s="49">
        <f t="shared" si="3"/>
        <v>2592</v>
      </c>
      <c r="Q16" s="49">
        <f t="shared" si="0"/>
        <v>3055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45389</v>
      </c>
      <c r="E17" s="61">
        <v>0.33333333333333331</v>
      </c>
      <c r="F17" s="49">
        <f>'Día 7'!C16</f>
        <v>3409901</v>
      </c>
      <c r="G17" s="49">
        <f t="shared" si="1"/>
        <v>3168</v>
      </c>
      <c r="H17" s="50">
        <f t="shared" si="2"/>
        <v>36.666666666666664</v>
      </c>
      <c r="I17" s="1"/>
      <c r="J17" s="1"/>
      <c r="K17" s="121" t="s">
        <v>64</v>
      </c>
      <c r="L17" s="122"/>
      <c r="M17" s="123"/>
      <c r="N17" s="67"/>
      <c r="O17" s="49">
        <v>30</v>
      </c>
      <c r="P17" s="49">
        <f t="shared" si="3"/>
        <v>2592</v>
      </c>
      <c r="Q17" s="49">
        <f t="shared" si="0"/>
        <v>3168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45390</v>
      </c>
      <c r="E18" s="61">
        <v>0.33333333333333331</v>
      </c>
      <c r="F18" s="49">
        <f>'Día 8'!C16</f>
        <v>3412900</v>
      </c>
      <c r="G18" s="49">
        <f t="shared" si="1"/>
        <v>2999</v>
      </c>
      <c r="H18" s="50">
        <f t="shared" si="2"/>
        <v>34.710648148148145</v>
      </c>
      <c r="I18" s="1"/>
      <c r="K18" s="62"/>
      <c r="L18" s="68">
        <f>SUM(G18:G24)</f>
        <v>19781</v>
      </c>
      <c r="M18" s="70" t="s">
        <v>14</v>
      </c>
      <c r="N18" s="67"/>
      <c r="O18" s="49">
        <v>30</v>
      </c>
      <c r="P18" s="49">
        <f t="shared" si="3"/>
        <v>2592</v>
      </c>
      <c r="Q18" s="49">
        <f t="shared" si="0"/>
        <v>2999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45391</v>
      </c>
      <c r="E19" s="61">
        <v>0.33333333333333331</v>
      </c>
      <c r="F19" s="49">
        <f>'Día 9'!C16</f>
        <v>3415882</v>
      </c>
      <c r="G19" s="49">
        <f t="shared" si="1"/>
        <v>2982</v>
      </c>
      <c r="H19" s="50">
        <f t="shared" si="2"/>
        <v>34.513888888888893</v>
      </c>
      <c r="I19" s="1"/>
      <c r="J19" s="1"/>
      <c r="K19" s="62"/>
      <c r="L19" s="73">
        <f>L18*1000/7/24/60/60</f>
        <v>32.706679894179892</v>
      </c>
      <c r="M19" s="73" t="s">
        <v>15</v>
      </c>
      <c r="N19" s="67"/>
      <c r="O19" s="49">
        <v>30</v>
      </c>
      <c r="P19" s="49">
        <f t="shared" si="3"/>
        <v>2592</v>
      </c>
      <c r="Q19" s="49">
        <f t="shared" si="0"/>
        <v>2982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45392</v>
      </c>
      <c r="E20" s="61">
        <v>0.33333333333333331</v>
      </c>
      <c r="F20" s="49">
        <f>'Día 10'!C16</f>
        <v>3418595</v>
      </c>
      <c r="G20" s="49">
        <f t="shared" si="1"/>
        <v>2713</v>
      </c>
      <c r="H20" s="50">
        <f t="shared" si="2"/>
        <v>31.400462962962965</v>
      </c>
      <c r="I20" s="1"/>
      <c r="J20" s="1"/>
      <c r="K20" s="63"/>
      <c r="L20" s="71"/>
      <c r="M20" s="72"/>
      <c r="N20" s="67"/>
      <c r="O20" s="49">
        <v>30</v>
      </c>
      <c r="P20" s="49">
        <f t="shared" si="3"/>
        <v>2592</v>
      </c>
      <c r="Q20" s="49">
        <f t="shared" si="0"/>
        <v>2713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45393</v>
      </c>
      <c r="E21" s="61">
        <v>0.33333333333333331</v>
      </c>
      <c r="F21" s="49">
        <f>'Día 11'!C16</f>
        <v>3421365</v>
      </c>
      <c r="G21" s="49">
        <f t="shared" si="1"/>
        <v>2770</v>
      </c>
      <c r="H21" s="50">
        <f t="shared" si="2"/>
        <v>32.060185185185183</v>
      </c>
      <c r="I21" s="1"/>
      <c r="J21" s="1"/>
      <c r="K21" s="1"/>
      <c r="L21" s="65"/>
      <c r="M21" s="66"/>
      <c r="N21" s="67"/>
      <c r="O21" s="49">
        <v>30</v>
      </c>
      <c r="P21" s="49">
        <f t="shared" si="3"/>
        <v>2592</v>
      </c>
      <c r="Q21" s="49">
        <f t="shared" si="0"/>
        <v>2770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45394</v>
      </c>
      <c r="E22" s="61">
        <v>0.33333333333333331</v>
      </c>
      <c r="F22" s="49">
        <f>'Día 12'!C16</f>
        <v>3424157</v>
      </c>
      <c r="G22" s="49">
        <f t="shared" si="1"/>
        <v>2792</v>
      </c>
      <c r="H22" s="50">
        <f t="shared" si="2"/>
        <v>32.314814814814817</v>
      </c>
      <c r="I22" s="1"/>
      <c r="J22" s="1"/>
      <c r="K22" s="1"/>
      <c r="L22" s="65"/>
      <c r="M22" s="66"/>
      <c r="N22" s="67"/>
      <c r="O22" s="49">
        <v>30</v>
      </c>
      <c r="P22" s="49">
        <f t="shared" si="3"/>
        <v>2592</v>
      </c>
      <c r="Q22" s="49">
        <f t="shared" si="0"/>
        <v>2792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45395</v>
      </c>
      <c r="E23" s="61">
        <v>0.33333333333333331</v>
      </c>
      <c r="F23" s="49">
        <f>'Día 13'!C16</f>
        <v>3426948</v>
      </c>
      <c r="G23" s="49">
        <f t="shared" si="1"/>
        <v>2791</v>
      </c>
      <c r="H23" s="50">
        <f t="shared" si="2"/>
        <v>32.30324074074074</v>
      </c>
      <c r="I23" s="1"/>
      <c r="J23" s="1"/>
      <c r="K23" s="121" t="s">
        <v>65</v>
      </c>
      <c r="L23" s="122"/>
      <c r="M23" s="123"/>
      <c r="N23" s="67"/>
      <c r="O23" s="49">
        <v>30</v>
      </c>
      <c r="P23" s="49">
        <f t="shared" si="3"/>
        <v>2592</v>
      </c>
      <c r="Q23" s="49">
        <f t="shared" si="0"/>
        <v>2791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45396</v>
      </c>
      <c r="E24" s="61">
        <v>0.33333333333333331</v>
      </c>
      <c r="F24" s="49">
        <f>'Día 14'!C16</f>
        <v>3429682</v>
      </c>
      <c r="G24" s="49">
        <f t="shared" si="1"/>
        <v>2734</v>
      </c>
      <c r="H24" s="50">
        <f t="shared" si="2"/>
        <v>31.643518518518519</v>
      </c>
      <c r="I24" s="1"/>
      <c r="K24" s="62"/>
      <c r="L24" s="68">
        <f>SUM(G25:G31)</f>
        <v>18765</v>
      </c>
      <c r="M24" s="70" t="s">
        <v>14</v>
      </c>
      <c r="N24" s="67"/>
      <c r="O24" s="49">
        <v>30</v>
      </c>
      <c r="P24" s="49">
        <f t="shared" si="3"/>
        <v>2592</v>
      </c>
      <c r="Q24" s="49">
        <f t="shared" si="0"/>
        <v>2734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45397</v>
      </c>
      <c r="E25" s="61">
        <v>0.33333333333333331</v>
      </c>
      <c r="F25" s="49">
        <f>'Día 15'!C16</f>
        <v>3432365</v>
      </c>
      <c r="G25" s="49">
        <f t="shared" si="1"/>
        <v>2683</v>
      </c>
      <c r="H25" s="50">
        <f t="shared" si="2"/>
        <v>31.053240740740744</v>
      </c>
      <c r="I25" s="1"/>
      <c r="J25" s="1"/>
      <c r="K25" s="62"/>
      <c r="L25" s="73">
        <f>L24*1000/7/24/60/60</f>
        <v>31.026785714285715</v>
      </c>
      <c r="M25" s="73" t="s">
        <v>15</v>
      </c>
      <c r="N25" s="67"/>
      <c r="O25" s="49">
        <v>30</v>
      </c>
      <c r="P25" s="49">
        <f t="shared" si="3"/>
        <v>2592</v>
      </c>
      <c r="Q25" s="49">
        <f t="shared" si="0"/>
        <v>2683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45398</v>
      </c>
      <c r="E26" s="61">
        <v>0.33333333333333331</v>
      </c>
      <c r="F26" s="49">
        <f>'Día 16'!C16</f>
        <v>3434982</v>
      </c>
      <c r="G26" s="49">
        <f t="shared" si="1"/>
        <v>2617</v>
      </c>
      <c r="H26" s="50">
        <f t="shared" si="2"/>
        <v>30.289351851851851</v>
      </c>
      <c r="I26" s="1"/>
      <c r="J26" s="1"/>
      <c r="K26" s="63"/>
      <c r="L26" s="71"/>
      <c r="M26" s="72"/>
      <c r="N26" s="67"/>
      <c r="O26" s="49">
        <v>30</v>
      </c>
      <c r="P26" s="49">
        <f t="shared" si="3"/>
        <v>2592</v>
      </c>
      <c r="Q26" s="49">
        <f t="shared" si="0"/>
        <v>2617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45399</v>
      </c>
      <c r="E27" s="61">
        <v>0.33333333333333331</v>
      </c>
      <c r="F27" s="49">
        <f>'Día 17'!C16</f>
        <v>3437655</v>
      </c>
      <c r="G27" s="49">
        <f t="shared" si="1"/>
        <v>2673</v>
      </c>
      <c r="H27" s="50">
        <f t="shared" si="2"/>
        <v>30.9375</v>
      </c>
      <c r="I27" s="1"/>
      <c r="J27" s="1"/>
      <c r="K27" s="1"/>
      <c r="L27" s="65"/>
      <c r="M27" s="66"/>
      <c r="N27" s="67"/>
      <c r="O27" s="49">
        <v>30</v>
      </c>
      <c r="P27" s="49">
        <f t="shared" si="3"/>
        <v>2592</v>
      </c>
      <c r="Q27" s="49">
        <f t="shared" si="0"/>
        <v>2673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45400</v>
      </c>
      <c r="E28" s="61">
        <v>0.33333333333333331</v>
      </c>
      <c r="F28" s="49">
        <f>'Día 18'!C16</f>
        <v>3440365</v>
      </c>
      <c r="G28" s="49">
        <f t="shared" si="1"/>
        <v>2710</v>
      </c>
      <c r="H28" s="50">
        <f t="shared" si="2"/>
        <v>31.365740740740744</v>
      </c>
      <c r="I28" s="1"/>
      <c r="J28" s="1"/>
      <c r="K28" s="1"/>
      <c r="L28" s="65"/>
      <c r="M28" s="66"/>
      <c r="N28" s="67"/>
      <c r="O28" s="49">
        <v>30</v>
      </c>
      <c r="P28" s="49">
        <f t="shared" si="3"/>
        <v>2592</v>
      </c>
      <c r="Q28" s="49">
        <f t="shared" si="0"/>
        <v>2710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45401</v>
      </c>
      <c r="E29" s="61">
        <v>0.33333333333333331</v>
      </c>
      <c r="F29" s="49">
        <f>'Día 19'!C16</f>
        <v>3443058</v>
      </c>
      <c r="G29" s="49">
        <f t="shared" si="1"/>
        <v>2693</v>
      </c>
      <c r="H29" s="50">
        <f t="shared" si="2"/>
        <v>31.168981481481481</v>
      </c>
      <c r="I29" s="1"/>
      <c r="J29" s="1"/>
      <c r="K29" s="121" t="s">
        <v>66</v>
      </c>
      <c r="L29" s="122"/>
      <c r="M29" s="123"/>
      <c r="N29" s="67"/>
      <c r="O29" s="49">
        <v>30</v>
      </c>
      <c r="P29" s="49">
        <f t="shared" si="3"/>
        <v>2592</v>
      </c>
      <c r="Q29" s="49">
        <f t="shared" si="0"/>
        <v>2693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45402</v>
      </c>
      <c r="E30" s="61">
        <v>0.33333333333333331</v>
      </c>
      <c r="F30" s="49">
        <f>'Día 20'!C16</f>
        <v>3445752</v>
      </c>
      <c r="G30" s="49">
        <f t="shared" si="1"/>
        <v>2694</v>
      </c>
      <c r="H30" s="50">
        <f t="shared" si="2"/>
        <v>31.180555555555554</v>
      </c>
      <c r="I30" s="1"/>
      <c r="K30" s="62"/>
      <c r="L30" s="68">
        <f>SUM(G32:G38)</f>
        <v>19214</v>
      </c>
      <c r="M30" s="70" t="s">
        <v>14</v>
      </c>
      <c r="N30" s="67"/>
      <c r="O30" s="49">
        <v>30</v>
      </c>
      <c r="P30" s="49">
        <f t="shared" si="3"/>
        <v>2592</v>
      </c>
      <c r="Q30" s="49">
        <f t="shared" si="0"/>
        <v>2694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45403</v>
      </c>
      <c r="E31" s="61">
        <v>0.33333333333333331</v>
      </c>
      <c r="F31" s="49">
        <f>'Día 21'!C16</f>
        <v>3448447</v>
      </c>
      <c r="G31" s="49">
        <f t="shared" si="1"/>
        <v>2695</v>
      </c>
      <c r="H31" s="50">
        <f t="shared" si="2"/>
        <v>31.19212962962963</v>
      </c>
      <c r="I31" s="1"/>
      <c r="J31" s="1"/>
      <c r="K31" s="62"/>
      <c r="L31" s="73">
        <f>L30*1000/7/24/60/60</f>
        <v>31.769179894179896</v>
      </c>
      <c r="M31" s="73" t="s">
        <v>15</v>
      </c>
      <c r="N31" s="67"/>
      <c r="O31" s="49">
        <v>30</v>
      </c>
      <c r="P31" s="49">
        <f t="shared" si="3"/>
        <v>2592</v>
      </c>
      <c r="Q31" s="49">
        <f t="shared" si="0"/>
        <v>2695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45404</v>
      </c>
      <c r="E32" s="61">
        <v>0.33333333333333331</v>
      </c>
      <c r="F32" s="49">
        <f>'Día 22'!C16</f>
        <v>3451174</v>
      </c>
      <c r="G32" s="49">
        <f t="shared" si="1"/>
        <v>2727</v>
      </c>
      <c r="H32" s="50">
        <f t="shared" si="2"/>
        <v>31.5625</v>
      </c>
      <c r="I32" s="1"/>
      <c r="J32" s="1"/>
      <c r="K32" s="63"/>
      <c r="L32" s="71"/>
      <c r="M32" s="72"/>
      <c r="N32" s="67"/>
      <c r="O32" s="49">
        <v>30</v>
      </c>
      <c r="P32" s="49">
        <f t="shared" si="3"/>
        <v>2592</v>
      </c>
      <c r="Q32" s="49">
        <f t="shared" si="0"/>
        <v>2727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45405</v>
      </c>
      <c r="E33" s="61">
        <v>0.33333333333333331</v>
      </c>
      <c r="F33" s="49">
        <f>'Día 23'!C16</f>
        <v>3453905</v>
      </c>
      <c r="G33" s="49">
        <f t="shared" si="1"/>
        <v>2731</v>
      </c>
      <c r="H33" s="50">
        <f t="shared" si="2"/>
        <v>31.608796296296298</v>
      </c>
      <c r="I33" s="1"/>
      <c r="J33" s="1"/>
      <c r="K33" s="1"/>
      <c r="L33" s="65"/>
      <c r="M33" s="66"/>
      <c r="N33" s="67"/>
      <c r="O33" s="49">
        <v>30</v>
      </c>
      <c r="P33" s="49">
        <f t="shared" si="3"/>
        <v>2592</v>
      </c>
      <c r="Q33" s="49">
        <f t="shared" si="0"/>
        <v>2731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45406</v>
      </c>
      <c r="E34" s="61">
        <v>0.33333333333333331</v>
      </c>
      <c r="F34" s="49">
        <f>'Día 24'!C16</f>
        <v>3456637</v>
      </c>
      <c r="G34" s="49">
        <f t="shared" si="1"/>
        <v>2732</v>
      </c>
      <c r="H34" s="50">
        <f t="shared" si="2"/>
        <v>31.62037037037037</v>
      </c>
      <c r="I34" s="1"/>
      <c r="J34" s="1"/>
      <c r="K34" s="1"/>
      <c r="L34" s="65"/>
      <c r="M34" s="66"/>
      <c r="N34" s="67"/>
      <c r="O34" s="49">
        <v>30</v>
      </c>
      <c r="P34" s="49">
        <f t="shared" si="3"/>
        <v>2592</v>
      </c>
      <c r="Q34" s="49">
        <f t="shared" si="0"/>
        <v>2732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45407</v>
      </c>
      <c r="E35" s="61">
        <v>0.33333333333333331</v>
      </c>
      <c r="F35" s="49">
        <f>'Día 25'!C16</f>
        <v>3459400</v>
      </c>
      <c r="G35" s="49">
        <f t="shared" si="1"/>
        <v>2763</v>
      </c>
      <c r="H35" s="50">
        <f t="shared" si="2"/>
        <v>31.979166666666668</v>
      </c>
      <c r="I35" s="1"/>
      <c r="J35" s="1"/>
      <c r="K35" s="121" t="s">
        <v>67</v>
      </c>
      <c r="L35" s="122"/>
      <c r="M35" s="123"/>
      <c r="N35" s="67"/>
      <c r="O35" s="49">
        <v>30</v>
      </c>
      <c r="P35" s="49">
        <f t="shared" si="3"/>
        <v>2592</v>
      </c>
      <c r="Q35" s="49">
        <f t="shared" si="0"/>
        <v>2763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45408</v>
      </c>
      <c r="E36" s="61">
        <v>0.33333333333333331</v>
      </c>
      <c r="F36" s="49">
        <f>'Día 26'!C16</f>
        <v>3462153</v>
      </c>
      <c r="G36" s="49">
        <f t="shared" si="1"/>
        <v>2753</v>
      </c>
      <c r="H36" s="50">
        <f t="shared" si="2"/>
        <v>31.863425925925924</v>
      </c>
      <c r="I36" s="1"/>
      <c r="K36" s="62"/>
      <c r="L36" s="68">
        <f>SUM(G39:G40)</f>
        <v>5513</v>
      </c>
      <c r="M36" s="70" t="s">
        <v>14</v>
      </c>
      <c r="N36" s="67"/>
      <c r="O36" s="49">
        <v>30</v>
      </c>
      <c r="P36" s="49">
        <f t="shared" si="3"/>
        <v>2592</v>
      </c>
      <c r="Q36" s="49">
        <f t="shared" si="0"/>
        <v>2753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45409</v>
      </c>
      <c r="E37" s="61">
        <v>0.33333333333333331</v>
      </c>
      <c r="F37" s="49">
        <f>'Día 27'!C16</f>
        <v>3464901</v>
      </c>
      <c r="G37" s="49">
        <f t="shared" si="1"/>
        <v>2748</v>
      </c>
      <c r="H37" s="50">
        <f t="shared" si="2"/>
        <v>31.805555555555554</v>
      </c>
      <c r="I37" s="1"/>
      <c r="J37" s="1"/>
      <c r="K37" s="62"/>
      <c r="L37" s="73">
        <f>L36*1000/2/24/60/60</f>
        <v>31.903935185185183</v>
      </c>
      <c r="M37" s="73" t="s">
        <v>15</v>
      </c>
      <c r="N37" s="67"/>
      <c r="O37" s="49">
        <v>30</v>
      </c>
      <c r="P37" s="49">
        <f t="shared" si="3"/>
        <v>2592</v>
      </c>
      <c r="Q37" s="49">
        <f t="shared" si="0"/>
        <v>2748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45410</v>
      </c>
      <c r="E38" s="61">
        <v>0.33333333333333331</v>
      </c>
      <c r="F38" s="49">
        <f>'Día 28'!C16</f>
        <v>3467661</v>
      </c>
      <c r="G38" s="49">
        <f t="shared" si="1"/>
        <v>2760</v>
      </c>
      <c r="H38" s="50">
        <f t="shared" si="2"/>
        <v>31.944444444444446</v>
      </c>
      <c r="I38" s="1"/>
      <c r="J38" s="1"/>
      <c r="K38" s="63"/>
      <c r="L38" s="71"/>
      <c r="M38" s="72"/>
      <c r="N38" s="67"/>
      <c r="O38" s="49">
        <v>30</v>
      </c>
      <c r="P38" s="49">
        <f t="shared" si="3"/>
        <v>2592</v>
      </c>
      <c r="Q38" s="49">
        <f t="shared" si="0"/>
        <v>2760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45411</v>
      </c>
      <c r="E39" s="61">
        <v>0.33333333333333331</v>
      </c>
      <c r="F39" s="49">
        <f>'Día 29'!C16</f>
        <v>3470412</v>
      </c>
      <c r="G39" s="49">
        <f t="shared" si="1"/>
        <v>2751</v>
      </c>
      <c r="H39" s="50">
        <f t="shared" si="2"/>
        <v>31.840277777777779</v>
      </c>
      <c r="I39" s="1"/>
      <c r="J39" s="1"/>
      <c r="K39" s="1"/>
      <c r="L39" s="65"/>
      <c r="M39" s="66"/>
      <c r="N39" s="67"/>
      <c r="O39" s="49">
        <v>30</v>
      </c>
      <c r="P39" s="49">
        <f t="shared" si="3"/>
        <v>2592</v>
      </c>
      <c r="Q39" s="49">
        <f t="shared" si="0"/>
        <v>2751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48">
        <v>45412</v>
      </c>
      <c r="E40" s="61">
        <v>0.33333333333333298</v>
      </c>
      <c r="F40" s="49">
        <f>'Día 30'!C16</f>
        <v>3473174</v>
      </c>
      <c r="G40" s="49">
        <f t="shared" si="1"/>
        <v>2762</v>
      </c>
      <c r="H40" s="50">
        <f t="shared" si="2"/>
        <v>31.967592592592592</v>
      </c>
      <c r="I40" s="1"/>
      <c r="J40" s="1"/>
      <c r="K40" s="1"/>
      <c r="L40" s="65"/>
      <c r="M40" s="66"/>
      <c r="N40" s="67"/>
      <c r="O40" s="49">
        <v>30</v>
      </c>
      <c r="P40" s="49">
        <f t="shared" ref="P40" si="4">O40*60*60*24/1000</f>
        <v>2592</v>
      </c>
      <c r="Q40" s="49">
        <f t="shared" si="0"/>
        <v>2762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152"/>
      <c r="D41" s="153"/>
      <c r="E41" s="154"/>
      <c r="F41" s="155"/>
      <c r="G41" s="156">
        <f>(AVERAGE(G11:G40)-2592)/2592</f>
        <v>8.7294238683127648E-2</v>
      </c>
      <c r="H41" s="156">
        <f>(AVERAGE(H11:H40)-30)/30</f>
        <v>8.7294238683127884E-2</v>
      </c>
      <c r="I41" s="1"/>
      <c r="J41" s="1"/>
      <c r="K41" s="1"/>
      <c r="L41" s="65"/>
      <c r="M41" s="66"/>
      <c r="N41" s="66"/>
      <c r="O41" s="66"/>
      <c r="P41" s="66"/>
      <c r="Q41" s="66"/>
      <c r="R41" s="66"/>
      <c r="S41" s="1"/>
      <c r="T41" s="1"/>
      <c r="U41" s="1"/>
      <c r="V41" s="1"/>
      <c r="W41" s="1"/>
    </row>
    <row r="42" spans="1:23" ht="15" thickBot="1" x14ac:dyDescent="0.4">
      <c r="A42" s="1"/>
      <c r="B42" s="1"/>
      <c r="C42" s="51"/>
      <c r="D42" s="52"/>
      <c r="E42" s="52"/>
      <c r="F42" s="52"/>
      <c r="G42" s="52"/>
      <c r="H42" s="53"/>
      <c r="I42" s="1"/>
      <c r="J42" s="1"/>
      <c r="K42" s="1"/>
      <c r="L42" s="1"/>
      <c r="M42" s="1"/>
      <c r="N42" s="119" t="s">
        <v>17</v>
      </c>
      <c r="O42" s="77" t="s">
        <v>18</v>
      </c>
      <c r="P42" s="76">
        <f>SUM(P11:P40)</f>
        <v>77760</v>
      </c>
      <c r="Q42" s="94">
        <f>SUM(Q11:Q40)</f>
        <v>84548</v>
      </c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4"/>
      <c r="D43" s="58" t="s">
        <v>19</v>
      </c>
      <c r="E43" s="58"/>
      <c r="F43" s="58"/>
      <c r="G43" s="87">
        <f>(F40-F10)*1000/30/24/60/60</f>
        <v>32.618827160493822</v>
      </c>
      <c r="H43" s="59" t="s">
        <v>20</v>
      </c>
      <c r="I43" s="1"/>
      <c r="J43" s="1"/>
      <c r="K43" s="1"/>
      <c r="L43" s="1"/>
      <c r="M43" s="60"/>
      <c r="N43" s="120"/>
      <c r="O43" s="78" t="s">
        <v>21</v>
      </c>
      <c r="P43" s="93">
        <f>P42*1000/30/24/60/60</f>
        <v>30</v>
      </c>
      <c r="Q43" s="96">
        <f>Q42*1000/30/24/60/60</f>
        <v>32.618827160493822</v>
      </c>
      <c r="R43" s="60" t="s">
        <v>22</v>
      </c>
      <c r="S43" s="1"/>
      <c r="T43" s="1"/>
      <c r="U43" s="1"/>
      <c r="V43" s="1"/>
      <c r="W43" s="1"/>
    </row>
    <row r="44" spans="1:23" x14ac:dyDescent="0.35">
      <c r="A44" s="1"/>
      <c r="B44" s="1"/>
      <c r="C44" s="55"/>
      <c r="D44" s="56"/>
      <c r="E44" s="56"/>
      <c r="F44" s="56"/>
      <c r="G44" s="56"/>
      <c r="H44" s="5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74" t="s">
        <v>23</v>
      </c>
      <c r="O45" s="75" t="s">
        <v>14</v>
      </c>
      <c r="P45" s="75"/>
      <c r="Q45" s="86">
        <f>Q42-P42</f>
        <v>6788</v>
      </c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60" t="s">
        <v>24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88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</sheetData>
  <mergeCells count="13">
    <mergeCell ref="N42:N43"/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41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8'!C26</f>
        <v>3414149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3415882</v>
      </c>
      <c r="D16" s="40">
        <f>+C16-C8</f>
        <v>1733</v>
      </c>
      <c r="E16" s="97">
        <f>+D16*1000/14/3600</f>
        <v>34.384920634920633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3416444</v>
      </c>
      <c r="D21" s="40">
        <f>+C21-C16</f>
        <v>562</v>
      </c>
      <c r="E21" s="97">
        <f>+D21*1000/5/3600</f>
        <v>31.222222222222221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3417006</v>
      </c>
      <c r="D26" s="40">
        <f>+C26-C21</f>
        <v>562</v>
      </c>
      <c r="E26" s="97">
        <f>+D26*1000/5/3600</f>
        <v>31.222222222222221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13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42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9'!C26</f>
        <v>3417006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80">
        <v>0.33333333333333298</v>
      </c>
      <c r="C16" s="85">
        <v>3418595</v>
      </c>
      <c r="D16" s="40">
        <f>+C16-C8</f>
        <v>1589</v>
      </c>
      <c r="E16" s="97">
        <f>+D16*1000/14/3600</f>
        <v>31.527777777777779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3419163</v>
      </c>
      <c r="D21" s="40">
        <f>+C21-C16</f>
        <v>568</v>
      </c>
      <c r="E21" s="97">
        <f>+D21*1000/5/3600</f>
        <v>31.555555555555557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3419742</v>
      </c>
      <c r="D26" s="40">
        <f>+C26-C21</f>
        <v>579</v>
      </c>
      <c r="E26" s="97">
        <f>+D26*1000/5/3600</f>
        <v>32.166666666666664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16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43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10'!C26</f>
        <v>3419742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3421365</v>
      </c>
      <c r="D16" s="40">
        <f>+C16-C8</f>
        <v>1623</v>
      </c>
      <c r="E16" s="97">
        <f>+D16*1000/14/3600</f>
        <v>32.202380952380956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3421938</v>
      </c>
      <c r="D21" s="40">
        <f>+C21-C16</f>
        <v>573</v>
      </c>
      <c r="E21" s="97">
        <f>+D21*1000/5/3600</f>
        <v>31.833333333333332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3422517</v>
      </c>
      <c r="D26" s="40">
        <f>+C26-C21</f>
        <v>579</v>
      </c>
      <c r="E26" s="97">
        <f>+D26*1000/5/3600</f>
        <v>32.166666666666664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16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44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11'!C26</f>
        <v>3422517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3424157</v>
      </c>
      <c r="D16" s="40">
        <f>+C16-C8</f>
        <v>1640</v>
      </c>
      <c r="E16" s="97">
        <f>+D16*1000/14/3600</f>
        <v>32.539682539682538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3424735</v>
      </c>
      <c r="D21" s="40">
        <f>+C21-C16</f>
        <v>578</v>
      </c>
      <c r="E21" s="97">
        <f>+D21*1000/5/3600</f>
        <v>32.111111111111114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3425323</v>
      </c>
      <c r="D26" s="40">
        <f>+C26-C21</f>
        <v>588</v>
      </c>
      <c r="E26" s="97">
        <f>+D26*1000/5/3600</f>
        <v>32.666666666666664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13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45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12'!C26</f>
        <v>3425323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3426948</v>
      </c>
      <c r="D16" s="40">
        <f>+C16-C8</f>
        <v>1625</v>
      </c>
      <c r="E16" s="97">
        <f>+D16*1000/14/3600</f>
        <v>32.242063492063494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3427531</v>
      </c>
      <c r="D21" s="40">
        <f>+C21-C16</f>
        <v>583</v>
      </c>
      <c r="E21" s="97">
        <f>+D21*1000/5/3600</f>
        <v>32.388888888888886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3428069</v>
      </c>
      <c r="D26" s="40">
        <f>+C26-C21</f>
        <v>538</v>
      </c>
      <c r="E26" s="97">
        <f>+D26*1000/5/3600</f>
        <v>29.888888888888889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16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46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13'!C26</f>
        <v>3428069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3429682</v>
      </c>
      <c r="D16" s="40">
        <f>+C16-C8</f>
        <v>1613</v>
      </c>
      <c r="E16" s="97">
        <f>+D16*1000/14/3600</f>
        <v>32.003968253968253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3430247</v>
      </c>
      <c r="D21" s="40">
        <f>+C21-C16</f>
        <v>565</v>
      </c>
      <c r="E21" s="97">
        <f>+D21*1000/5/3600</f>
        <v>31.388888888888889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3430776</v>
      </c>
      <c r="D26" s="40">
        <f>+C26-C21</f>
        <v>529</v>
      </c>
      <c r="E26" s="97">
        <f>+D26*1000/5/3600</f>
        <v>29.388888888888889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13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47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14'!C26</f>
        <v>3430776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3432365</v>
      </c>
      <c r="D16" s="40">
        <f>+C16-C8</f>
        <v>1589</v>
      </c>
      <c r="E16" s="97">
        <f>+D16*1000/14/3600</f>
        <v>31.527777777777779</v>
      </c>
      <c r="F16" s="41" t="s">
        <v>16</v>
      </c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3432874</v>
      </c>
      <c r="D21" s="40">
        <f>+C21-C16</f>
        <v>509</v>
      </c>
      <c r="E21" s="97">
        <f>+D21*1000/5/3600</f>
        <v>28.277777777777779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3433417</v>
      </c>
      <c r="D26" s="40">
        <f>+C26-C21</f>
        <v>543</v>
      </c>
      <c r="E26" s="97">
        <f>+D26*1000/5/3600</f>
        <v>30.166666666666668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13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48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15'!C26</f>
        <v>3433417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3434982</v>
      </c>
      <c r="D16" s="40">
        <f>+C16-C8</f>
        <v>1565</v>
      </c>
      <c r="E16" s="97">
        <f>+D16*1000/14/3600</f>
        <v>31.051587301587304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3435532</v>
      </c>
      <c r="D21" s="40">
        <f>+C21-C16</f>
        <v>550</v>
      </c>
      <c r="E21" s="97">
        <f>+D21*1000/5/3600</f>
        <v>30.555555555555557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3436082</v>
      </c>
      <c r="D26" s="40">
        <f>+C26-C21</f>
        <v>550</v>
      </c>
      <c r="E26" s="97">
        <f>+D26*1000/5/3600</f>
        <v>30.555555555555557</v>
      </c>
      <c r="F26" s="41" t="s">
        <v>16</v>
      </c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16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49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16'!C26</f>
        <v>3436082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3437655</v>
      </c>
      <c r="D16" s="40">
        <f>+C16-C8</f>
        <v>1573</v>
      </c>
      <c r="E16" s="97">
        <f>+D16*1000/14/3600</f>
        <v>31.210317460317459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3438216</v>
      </c>
      <c r="D21" s="40">
        <f>+C21-C16</f>
        <v>561</v>
      </c>
      <c r="E21" s="97">
        <f>+D21*1000/5/3600</f>
        <v>31.166666666666668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3438807</v>
      </c>
      <c r="D26" s="40">
        <f>+C26-C21</f>
        <v>591</v>
      </c>
      <c r="E26" s="97">
        <f>+D26*1000/5/3600</f>
        <v>32.833333333333336</v>
      </c>
      <c r="F26" s="45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7" zoomScale="85" zoomScaleNormal="85" zoomScalePageLayoutView="70" workbookViewId="0">
      <selection activeCell="J20" sqref="J2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50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17'!C26</f>
        <v>3438807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3440365</v>
      </c>
      <c r="D16" s="40">
        <f>+C16-C8</f>
        <v>1558</v>
      </c>
      <c r="E16" s="97">
        <f>+D16*1000/14/3600</f>
        <v>30.912698412698415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3440938</v>
      </c>
      <c r="D21" s="40">
        <f>+C21-C16</f>
        <v>573</v>
      </c>
      <c r="E21" s="97">
        <f>+D21*1000/5/3600</f>
        <v>31.833333333333332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3441479</v>
      </c>
      <c r="D26" s="40">
        <f>+C26-C21</f>
        <v>541</v>
      </c>
      <c r="E26" s="97">
        <f>+D26*1000/5/3600</f>
        <v>30.055555555555557</v>
      </c>
      <c r="F26" s="41" t="s">
        <v>16</v>
      </c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9" zoomScale="85" zoomScaleNormal="85" zoomScalePageLayoutView="70" workbookViewId="0">
      <selection activeCell="C30" sqref="C30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 t="s">
        <v>33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38">
        <v>3389847</v>
      </c>
      <c r="D8" s="28"/>
      <c r="E8" s="28"/>
      <c r="F8" s="8"/>
      <c r="G8" s="126"/>
      <c r="H8" s="127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32" t="s">
        <v>16</v>
      </c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3391598</v>
      </c>
      <c r="D16" s="40">
        <f>+C16-C8</f>
        <v>1751</v>
      </c>
      <c r="E16" s="97">
        <f>+D16*1000/14/3600</f>
        <v>34.742063492063494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32" t="s">
        <v>16</v>
      </c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3392213</v>
      </c>
      <c r="D21" s="40">
        <f>+C21-C16</f>
        <v>615</v>
      </c>
      <c r="E21" s="97">
        <f>+D21*1000/5/3600</f>
        <v>34.166666666666664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32" t="s">
        <v>16</v>
      </c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3392843</v>
      </c>
      <c r="D26" s="40">
        <f>+C26-C21</f>
        <v>630</v>
      </c>
      <c r="E26" s="97">
        <f>+D26*1000/5/3600</f>
        <v>35</v>
      </c>
      <c r="F26" s="41" t="s">
        <v>16</v>
      </c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7" zoomScale="85" zoomScaleNormal="85" zoomScalePageLayoutView="70" workbookViewId="0">
      <selection activeCell="F21" sqref="F2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51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18'!C26</f>
        <v>3441479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3443058</v>
      </c>
      <c r="D16" s="40">
        <f>+C16-C8</f>
        <v>1579</v>
      </c>
      <c r="E16" s="97">
        <f>+D16*1000/14/3600</f>
        <v>31.329365079365079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3443634</v>
      </c>
      <c r="D21" s="40">
        <f>+C21-C16</f>
        <v>576</v>
      </c>
      <c r="E21" s="97">
        <f>+D21*1000/5/3600</f>
        <v>32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3444184</v>
      </c>
      <c r="D26" s="40">
        <f>+C26-C21</f>
        <v>550</v>
      </c>
      <c r="E26" s="97">
        <f>+D26*1000/5/3600</f>
        <v>30.555555555555557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7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52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19'!C26</f>
        <v>3444184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3445752</v>
      </c>
      <c r="D16" s="40">
        <f>+C16-C8</f>
        <v>1568</v>
      </c>
      <c r="E16" s="97">
        <f>+D16*1000/14/3600</f>
        <v>31.111111111111111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3446314</v>
      </c>
      <c r="D21" s="40">
        <f>+C21-C16</f>
        <v>562</v>
      </c>
      <c r="E21" s="97">
        <f>+D21*1000/5/3600</f>
        <v>31.222222222222221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3446876</v>
      </c>
      <c r="D26" s="40">
        <f>+C26-C21</f>
        <v>562</v>
      </c>
      <c r="E26" s="97">
        <f>+D26*1000/5/3600</f>
        <v>31.222222222222221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13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53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20'!C26</f>
        <v>3446876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3448447</v>
      </c>
      <c r="D16" s="40">
        <f>+C16-C8</f>
        <v>1571</v>
      </c>
      <c r="E16" s="97">
        <f>+D16*1000/14/3600</f>
        <v>31.170634920634921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3449019</v>
      </c>
      <c r="D21" s="40">
        <f>+C21-C16</f>
        <v>572</v>
      </c>
      <c r="E21" s="97">
        <f>+D21*1000/5/3600</f>
        <v>31.777777777777779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3449584</v>
      </c>
      <c r="D26" s="40">
        <f>+C26-C21</f>
        <v>565</v>
      </c>
      <c r="E26" s="97">
        <f>+D26*1000/5/3600</f>
        <v>31.388888888888889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54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21'!C26</f>
        <v>3449584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3451174</v>
      </c>
      <c r="D16" s="40">
        <f>+C16-C8</f>
        <v>1590</v>
      </c>
      <c r="E16" s="97">
        <f>+D16*1000/14/3600</f>
        <v>31.547619047619047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3451741</v>
      </c>
      <c r="D21" s="40">
        <f>+C21-C16</f>
        <v>567</v>
      </c>
      <c r="E21" s="97">
        <f>+D21*1000/5/3600</f>
        <v>31.5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3452306</v>
      </c>
      <c r="D26" s="40">
        <f>+C26-C21</f>
        <v>565</v>
      </c>
      <c r="E26" s="97">
        <f>+D26*1000/5/3600</f>
        <v>31.388888888888889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10" zoomScale="85" zoomScaleNormal="85" zoomScalePageLayoutView="70" workbookViewId="0">
      <selection activeCell="F29" sqref="F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55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22'!C26</f>
        <v>3452306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3453905</v>
      </c>
      <c r="D16" s="40">
        <f>+C16-C8</f>
        <v>1599</v>
      </c>
      <c r="E16" s="97">
        <f>+D16*1000/14/3600</f>
        <v>31.726190476190474</v>
      </c>
      <c r="F16" s="45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3454487</v>
      </c>
      <c r="D21" s="40">
        <f>+C21-C16</f>
        <v>582</v>
      </c>
      <c r="E21" s="97">
        <f>+D21*1000/5/3600</f>
        <v>32.333333333333336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3455040</v>
      </c>
      <c r="D26" s="40">
        <f>+C26-C21</f>
        <v>553</v>
      </c>
      <c r="E26" s="97">
        <f>+D26*1000/5/3600</f>
        <v>30.722222222222221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7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56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23'!C26</f>
        <v>3455040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3456637</v>
      </c>
      <c r="D16" s="40">
        <f>+C16-C8</f>
        <v>1597</v>
      </c>
      <c r="E16" s="97">
        <f>+D16*1000/14/3600</f>
        <v>31.686507936507933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3457217</v>
      </c>
      <c r="D21" s="40">
        <f>+C21-C16</f>
        <v>580</v>
      </c>
      <c r="E21" s="97">
        <f>+D21*1000/5/3600</f>
        <v>32.222222222222221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3457792</v>
      </c>
      <c r="D26" s="40">
        <f>+C26-C21</f>
        <v>575</v>
      </c>
      <c r="E26" s="97">
        <f>+D26*1000/5/3600</f>
        <v>31.944444444444443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7" zoomScale="85" zoomScaleNormal="85" zoomScalePageLayoutView="70" workbookViewId="0">
      <selection activeCell="E29" sqref="E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57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24'!C26</f>
        <v>3457792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9">
        <v>3459400</v>
      </c>
      <c r="D16" s="40">
        <f>+C16-C8</f>
        <v>1608</v>
      </c>
      <c r="E16" s="97">
        <f>+D16*1000/14/3600</f>
        <v>31.904761904761905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10">
        <v>3459983</v>
      </c>
      <c r="D21" s="40">
        <f>+C21-C16</f>
        <v>583</v>
      </c>
      <c r="E21" s="97">
        <f>+D21*1000/5/3600</f>
        <v>32.388888888888886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10">
        <v>3460543</v>
      </c>
      <c r="D26" s="40">
        <f>+C26-C21</f>
        <v>560</v>
      </c>
      <c r="E26" s="97">
        <f>+D26*1000/5/3600</f>
        <v>31.111111111111111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10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58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25'!C26</f>
        <v>3460543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9">
        <v>3462153</v>
      </c>
      <c r="D16" s="40">
        <f>+C16-C8</f>
        <v>1610</v>
      </c>
      <c r="E16" s="97">
        <f>+D16*1000/14/3600</f>
        <v>31.944444444444443</v>
      </c>
      <c r="F16" s="45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10">
        <v>3462730</v>
      </c>
      <c r="D21" s="40">
        <f>+C21-C16</f>
        <v>577</v>
      </c>
      <c r="E21" s="97">
        <f>+D21*1000/5/3600</f>
        <v>32.055555555555557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10">
        <v>3463288</v>
      </c>
      <c r="D26" s="40">
        <f>+C26-C21</f>
        <v>558</v>
      </c>
      <c r="E26" s="97">
        <f>+D26*1000/5/3600</f>
        <v>31</v>
      </c>
      <c r="F26" s="45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7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59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6">
        <f>+'Día 26'!C26</f>
        <v>3463288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9">
        <v>3464901</v>
      </c>
      <c r="D16" s="40">
        <f>+C16-C8</f>
        <v>1613</v>
      </c>
      <c r="E16" s="97">
        <f>+D16*1000/14/3600</f>
        <v>32.003968253968253</v>
      </c>
      <c r="F16" s="45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9">
        <f t="shared" si="1"/>
        <v>0</v>
      </c>
      <c r="F17" s="101"/>
      <c r="G17" s="151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9">
        <f t="shared" si="1"/>
        <v>0</v>
      </c>
      <c r="F18" s="101"/>
      <c r="G18" s="151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9">
        <f t="shared" si="1"/>
        <v>0</v>
      </c>
      <c r="F19" s="101"/>
      <c r="G19" s="151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10">
        <v>3465482</v>
      </c>
      <c r="D21" s="40">
        <f>+C21-C16</f>
        <v>581</v>
      </c>
      <c r="E21" s="97">
        <f>+D21*1000/5/3600</f>
        <v>32.277777777777779</v>
      </c>
      <c r="F21" s="45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10">
        <v>3466046</v>
      </c>
      <c r="D26" s="40">
        <f>+C26-C21</f>
        <v>564</v>
      </c>
      <c r="E26" s="97">
        <f>+D26*1000/5/3600</f>
        <v>31.333333333333332</v>
      </c>
      <c r="F26" s="45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4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60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27'!C26</f>
        <v>3466046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9">
        <v>3467661</v>
      </c>
      <c r="D16" s="40">
        <f>+C16-C8</f>
        <v>1615</v>
      </c>
      <c r="E16" s="97">
        <f>+D16*1000/14/3600</f>
        <v>32.043650793650791</v>
      </c>
      <c r="F16" s="45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3468256</v>
      </c>
      <c r="D21" s="40">
        <f>+C21-C16</f>
        <v>595</v>
      </c>
      <c r="E21" s="97">
        <f>+D21*1000/5/3600</f>
        <v>33.055555555555557</v>
      </c>
      <c r="F21" s="45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3468811</v>
      </c>
      <c r="D26" s="40">
        <f>+C26-C21</f>
        <v>555</v>
      </c>
      <c r="E26" s="97">
        <f>+D26*1000/5/3600</f>
        <v>30.833333333333332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zoomScale="85" zoomScaleNormal="85" zoomScalePageLayoutView="70" workbookViewId="0">
      <selection activeCell="C30" sqref="C30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34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1'!C26</f>
        <v>3392843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 t="s">
        <v>16</v>
      </c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3394602</v>
      </c>
      <c r="D16" s="40">
        <f>+C16-C8</f>
        <v>1759</v>
      </c>
      <c r="E16" s="97">
        <f>+D16*1000/14/3600</f>
        <v>34.900793650793652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9"/>
      <c r="G20" s="147"/>
      <c r="H20" s="14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3395226</v>
      </c>
      <c r="D21" s="40">
        <f>+C21-C16</f>
        <v>624</v>
      </c>
      <c r="E21" s="98">
        <f>+D21*1000/5/3600</f>
        <v>34.666666666666664</v>
      </c>
      <c r="F21" s="41"/>
      <c r="G21" s="149"/>
      <c r="H21" s="15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90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3395851</v>
      </c>
      <c r="D26" s="40">
        <f>+C26-C21</f>
        <v>625</v>
      </c>
      <c r="E26" s="97">
        <f>+D26*1000/5/3600</f>
        <v>34.722222222222221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6" zoomScale="85" zoomScaleNormal="85" zoomScalePageLayoutView="70" workbookViewId="0">
      <selection activeCell="F19" sqref="F1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61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5">
        <f>+'Día 28'!C26</f>
        <v>3468811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9">
        <v>3470412</v>
      </c>
      <c r="D16" s="40">
        <f>+C16-C8</f>
        <v>1601</v>
      </c>
      <c r="E16" s="104">
        <f>+D16*1000/14/3600</f>
        <v>31.765873015873016</v>
      </c>
      <c r="F16" s="45" t="s">
        <v>16</v>
      </c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10">
        <v>3470972</v>
      </c>
      <c r="D21" s="40">
        <f>+C21-C16</f>
        <v>560</v>
      </c>
      <c r="E21" s="104">
        <f>+D21*1000/5/3600</f>
        <v>31.111111111111111</v>
      </c>
      <c r="F21" s="45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10">
        <v>3471549</v>
      </c>
      <c r="D26" s="40">
        <f>+C26-C21</f>
        <v>577</v>
      </c>
      <c r="E26" s="104">
        <f>+D26*1000/5/3600</f>
        <v>32.055555555555557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4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62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2">
        <f>+'Día 29'!C26</f>
        <v>3471549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8">
        <v>3473174</v>
      </c>
      <c r="D16" s="40">
        <f>+C16-C8</f>
        <v>1625</v>
      </c>
      <c r="E16" s="97">
        <f>+D16*1000/14/3600</f>
        <v>32.242063492063494</v>
      </c>
      <c r="F16" s="45" t="s">
        <v>16</v>
      </c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3473746</v>
      </c>
      <c r="D21" s="40">
        <f>+C21-C16</f>
        <v>572</v>
      </c>
      <c r="E21" s="97">
        <f>+D21*1000/5/3600</f>
        <v>31.777777777777779</v>
      </c>
      <c r="F21" s="45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8">
        <v>3474332</v>
      </c>
      <c r="D26" s="40">
        <f>+C26-C21</f>
        <v>586</v>
      </c>
      <c r="E26" s="97">
        <f>+D26*1000/5/3600</f>
        <v>32.555555555555557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4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/>
      <c r="C7" s="107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2">
        <f>+'Día 30'!C26</f>
        <v>3474332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8"/>
      <c r="D16" s="40">
        <f>+C16-C8</f>
        <v>-3474332</v>
      </c>
      <c r="E16" s="97">
        <f>+D16*1000/14/3600</f>
        <v>-68935.158730158728</v>
      </c>
      <c r="F16" s="45" t="s">
        <v>16</v>
      </c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/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/>
      <c r="D21" s="40">
        <f>+C21-C16</f>
        <v>0</v>
      </c>
      <c r="E21" s="97">
        <f>+D21*1000/5/3600</f>
        <v>0</v>
      </c>
      <c r="F21" s="45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/>
      <c r="D26" s="40">
        <f>+C26-C21</f>
        <v>0</v>
      </c>
      <c r="E26" s="97">
        <f>+D26*1000/5/3600</f>
        <v>0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zoomScale="85" zoomScaleNormal="85" zoomScalePageLayoutView="70" workbookViewId="0">
      <selection activeCell="D29" sqref="D29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35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2'!C26</f>
        <v>3395851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3397584</v>
      </c>
      <c r="D16" s="40">
        <f>+C16-C8</f>
        <v>1733</v>
      </c>
      <c r="E16" s="97">
        <f>+D16*1000/14/3600</f>
        <v>34.384920634920633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3398233</v>
      </c>
      <c r="D21" s="40">
        <f>+C21-C16</f>
        <v>649</v>
      </c>
      <c r="E21" s="97">
        <f>+D21*1000/5/3600</f>
        <v>36.055555555555557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3398855</v>
      </c>
      <c r="D26" s="40">
        <f>+C26-C21</f>
        <v>622</v>
      </c>
      <c r="E26" s="97">
        <f>+D26*1000/5/3600</f>
        <v>34.555555555555557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16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36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3'!C26</f>
        <v>3398855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3400603</v>
      </c>
      <c r="D16" s="40">
        <f>+C16-C8</f>
        <v>1748</v>
      </c>
      <c r="E16" s="97">
        <f>+D16*1000/14/3600</f>
        <v>34.682539682539684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3401261</v>
      </c>
      <c r="D21" s="40">
        <f>+C21-C16</f>
        <v>658</v>
      </c>
      <c r="E21" s="97">
        <f>+D21*1000/5/3600</f>
        <v>36.555555555555557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3401897</v>
      </c>
      <c r="D26" s="40">
        <f>+C26-C21</f>
        <v>636</v>
      </c>
      <c r="E26" s="97">
        <f>+D26*1000/5/3600</f>
        <v>35.333333333333336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13" zoomScale="85" zoomScaleNormal="85" zoomScalePageLayoutView="70" workbookViewId="0">
      <selection activeCell="D29" sqref="D29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37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4'!C26</f>
        <v>3401897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3403678</v>
      </c>
      <c r="D16" s="40">
        <f>+C16-C8</f>
        <v>1781</v>
      </c>
      <c r="E16" s="97">
        <f>+D16*1000/14/3600</f>
        <v>35.337301587301589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3404345</v>
      </c>
      <c r="D21" s="40">
        <f>+C21-C16</f>
        <v>667</v>
      </c>
      <c r="E21" s="97">
        <f>+D21*1000/5/3600</f>
        <v>37.055555555555557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3404968</v>
      </c>
      <c r="D26" s="40">
        <f>+C26-C21</f>
        <v>623</v>
      </c>
      <c r="E26" s="97">
        <f>+D26*1000/5/3600</f>
        <v>34.611111111111114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13" zoomScale="85" zoomScaleNormal="85" zoomScalePageLayoutView="70" workbookViewId="0">
      <selection activeCell="D28" sqref="D2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38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5'!C26</f>
        <v>3404968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3406733</v>
      </c>
      <c r="D16" s="40">
        <f>+C16-C8</f>
        <v>1765</v>
      </c>
      <c r="E16" s="97">
        <f>+D16*1000/14/3600</f>
        <v>35.019841269841265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91"/>
      <c r="H20" s="9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3407371</v>
      </c>
      <c r="D21" s="40">
        <f>+C21-C16</f>
        <v>638</v>
      </c>
      <c r="E21" s="97">
        <f>+D21*1000/5/3600</f>
        <v>35.444444444444443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3408010</v>
      </c>
      <c r="D26" s="40">
        <f>+C26-C21</f>
        <v>639</v>
      </c>
      <c r="E26" s="97">
        <f>+D26*1000/5/3600</f>
        <v>35.5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zoomScale="85" zoomScaleNormal="85" zoomScalePageLayoutView="70" workbookViewId="0">
      <selection activeCell="C31" sqref="C31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39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6'!C26</f>
        <v>3408010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3409901</v>
      </c>
      <c r="D16" s="40">
        <f>+C16-C8</f>
        <v>1891</v>
      </c>
      <c r="E16" s="97">
        <f>+D16*1000/14/3600</f>
        <v>37.519841269841272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3410546</v>
      </c>
      <c r="D21" s="40">
        <f>+C21-C16</f>
        <v>645</v>
      </c>
      <c r="E21" s="97">
        <f>+D21*1000/5/3600</f>
        <v>35.833333333333336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3411160</v>
      </c>
      <c r="D26" s="40">
        <f>+C26-C21</f>
        <v>614</v>
      </c>
      <c r="E26" s="97">
        <f>+D26*1000/5/3600</f>
        <v>34.111111111111114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10" zoomScale="85" zoomScaleNormal="85" zoomScalePageLayoutView="70" workbookViewId="0">
      <selection activeCell="D28" sqref="D2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40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7'!C26</f>
        <v>3411160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3412900</v>
      </c>
      <c r="D16" s="40">
        <f>+C16-C8</f>
        <v>1740</v>
      </c>
      <c r="E16" s="97">
        <f>+D16*1000/14/3600</f>
        <v>34.523809523809526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3413521</v>
      </c>
      <c r="D21" s="40">
        <f>+C21-C16</f>
        <v>621</v>
      </c>
      <c r="E21" s="97">
        <f>+D21*1000/5/3600</f>
        <v>34.5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3414149</v>
      </c>
      <c r="D26" s="40">
        <f>+C26-C21</f>
        <v>628</v>
      </c>
      <c r="E26" s="97">
        <f>+D26*1000/5/3600</f>
        <v>34.888888888888886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9" ma:contentTypeDescription="Crear nuevo documento." ma:contentTypeScope="" ma:versionID="f0f5d6d72ad673bb70d3e1c88a17c50c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8e5351e275357636173e2d2f61b1bf4b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FAAAE11B-5152-454C-A952-35B4BCF3E99D}"/>
</file>

<file path=customXml/itemProps2.xml><?xml version="1.0" encoding="utf-8"?>
<ds:datastoreItem xmlns:ds="http://schemas.openxmlformats.org/officeDocument/2006/customXml" ds:itemID="{01071108-C7C1-462F-87B6-9A9D74D26EA9}"/>
</file>

<file path=customXml/itemProps3.xml><?xml version="1.0" encoding="utf-8"?>
<ds:datastoreItem xmlns:ds="http://schemas.openxmlformats.org/officeDocument/2006/customXml" ds:itemID="{E32FC7A3-E79E-4A4F-9A5A-93D70E3D2E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2024-05-16T15:43:57Z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