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29 Ago 2023\"/>
    </mc:Choice>
  </mc:AlternateContent>
  <bookViews>
    <workbookView xWindow="0" yWindow="0" windowWidth="20490" windowHeight="7760" tabRatio="612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40" l="1"/>
  <c r="L31" i="40"/>
  <c r="L25" i="40"/>
  <c r="L19" i="40"/>
  <c r="L13" i="40"/>
  <c r="L36" i="40"/>
  <c r="L30" i="40"/>
  <c r="L24" i="40"/>
  <c r="L18" i="40"/>
  <c r="L12" i="40"/>
  <c r="Q46" i="40"/>
  <c r="Q44" i="40"/>
  <c r="P44" i="40"/>
  <c r="Q43" i="40"/>
  <c r="P43" i="40"/>
  <c r="G44" i="40"/>
  <c r="G45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11" i="40"/>
  <c r="G12" i="40"/>
  <c r="H12" i="40"/>
  <c r="H42" i="40" s="1"/>
  <c r="G13" i="40"/>
  <c r="H13" i="40"/>
  <c r="G14" i="40"/>
  <c r="H14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G27" i="40"/>
  <c r="H27" i="40"/>
  <c r="G28" i="40"/>
  <c r="H28" i="40"/>
  <c r="G29" i="40"/>
  <c r="H29" i="40"/>
  <c r="G30" i="40"/>
  <c r="H30" i="40"/>
  <c r="G31" i="40"/>
  <c r="H31" i="40"/>
  <c r="G32" i="40"/>
  <c r="H32" i="40"/>
  <c r="G33" i="40"/>
  <c r="H33" i="40"/>
  <c r="G34" i="40"/>
  <c r="H34" i="40"/>
  <c r="G35" i="40"/>
  <c r="H35" i="40"/>
  <c r="G36" i="40"/>
  <c r="H36" i="40"/>
  <c r="G37" i="40"/>
  <c r="H37" i="40"/>
  <c r="G38" i="40"/>
  <c r="H38" i="40"/>
  <c r="G39" i="40"/>
  <c r="H39" i="40"/>
  <c r="G40" i="40"/>
  <c r="H40" i="40"/>
  <c r="G41" i="40"/>
  <c r="G42" i="40" s="1"/>
  <c r="H41" i="40"/>
  <c r="H11" i="40"/>
  <c r="G11" i="40"/>
  <c r="P41" i="40"/>
  <c r="D21" i="16" l="1"/>
  <c r="B7" i="8" l="1"/>
  <c r="B7" i="9" s="1"/>
  <c r="B7" i="10" s="1"/>
  <c r="B7" i="11" s="1"/>
  <c r="B7" i="12" s="1"/>
  <c r="B7" i="13" s="1"/>
  <c r="F40" i="40" l="1"/>
  <c r="E32" i="45"/>
  <c r="D32" i="45"/>
  <c r="D31" i="45"/>
  <c r="E31" i="45" s="1"/>
  <c r="E30" i="45"/>
  <c r="D30" i="45"/>
  <c r="D29" i="45"/>
  <c r="E29" i="45" s="1"/>
  <c r="E28" i="45"/>
  <c r="D28" i="45"/>
  <c r="D26" i="45"/>
  <c r="E26" i="45" s="1"/>
  <c r="E25" i="45"/>
  <c r="D25" i="45"/>
  <c r="D24" i="45"/>
  <c r="E24" i="45" s="1"/>
  <c r="E23" i="45"/>
  <c r="D23" i="45"/>
  <c r="D21" i="45"/>
  <c r="E21" i="45" s="1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C8" i="45"/>
  <c r="D16" i="45" s="1"/>
  <c r="E16" i="45" s="1"/>
  <c r="E17" i="33" l="1"/>
  <c r="F37" i="40" l="1"/>
  <c r="F38" i="40"/>
  <c r="F39" i="40"/>
  <c r="C8" i="42" l="1"/>
  <c r="C8" i="41"/>
  <c r="C8" i="34"/>
  <c r="C8" i="33"/>
  <c r="D16" i="33" l="1"/>
  <c r="D9" i="33"/>
  <c r="E9" i="33" s="1"/>
  <c r="P40" i="40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 s="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</calcChain>
</file>

<file path=xl/sharedStrings.xml><?xml version="1.0" encoding="utf-8"?>
<sst xmlns="http://schemas.openxmlformats.org/spreadsheetml/2006/main" count="720" uniqueCount="39">
  <si>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</si>
  <si>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</si>
  <si>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</si>
  <si>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</si>
  <si>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</si>
  <si>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</si>
  <si>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</si>
  <si>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</si>
  <si>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</si>
  <si>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</si>
  <si>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</si>
  <si>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</si>
  <si>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</si>
  <si>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</si>
  <si>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</si>
  <si>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</si>
  <si>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</si>
  <si>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</si>
  <si>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</si>
  <si>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</si>
  <si>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</si>
  <si>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</si>
  <si>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</si>
  <si>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</si>
  <si>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</si>
  <si>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</si>
  <si>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</si>
  <si>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</si>
  <si>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</si>
  <si>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</si>
  <si>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</si>
  <si>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</si>
  <si>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</si>
  <si>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m3/mes</t>
  </si>
  <si>
    <t>Aporte 1 al 6 de Agosto</t>
  </si>
  <si>
    <t>Aporte 7 al 13 de Agosto</t>
  </si>
  <si>
    <t xml:space="preserve">Aporte 14 al 20 de Agosto </t>
  </si>
  <si>
    <t>Aporte 21 al 27 de Agosto</t>
  </si>
  <si>
    <t>Aporte 28 al 31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</si>
</sst>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0" fontId="1" fillId="6" borderId="61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>
      <alignment horizontal="center" vertical="center"/>
    </xf>
    <xf numFmtId="3" fontId="1" fillId="6" borderId="61" xfId="0" applyNumberFormat="1" applyFont="1" applyFill="1" applyBorder="1" applyAlignment="1">
      <alignment horizontal="center" vertical="center"/>
    </xf>
    <xf numFmtId="3" fontId="1" fillId="6" borderId="61" xfId="0" applyNumberFormat="1" applyFont="1" applyFill="1" applyBorder="1" applyAlignment="1" applyProtection="1">
      <alignment horizontal="center" vertical="center"/>
      <protection locked="0"/>
    </xf>
    <xf numFmtId="3" fontId="1" fillId="5" borderId="35" xfId="0" applyNumberFormat="1" applyFont="1" applyFill="1" applyBorder="1"/>
    <xf numFmtId="0" fontId="1" fillId="5" borderId="36" xfId="0" applyFont="1" applyFill="1" applyBorder="1"/>
    <xf numFmtId="3" fontId="1" fillId="6" borderId="62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34" zoomScale="90" zoomScaleNormal="90" workbookViewId="0">
      <selection activeCell="F52" sqref="F52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3" t="s">
        <v>4</v>
      </c>
      <c r="D8" s="113" t="s">
        <v>5</v>
      </c>
      <c r="E8" s="46" t="s">
        <v>6</v>
      </c>
      <c r="F8" s="113" t="s">
        <v>7</v>
      </c>
      <c r="G8" s="117" t="s">
        <v>8</v>
      </c>
      <c r="H8" s="118"/>
      <c r="I8" s="1"/>
      <c r="J8" s="1"/>
      <c r="K8" s="59" t="s">
        <v>9</v>
      </c>
      <c r="L8" s="63"/>
      <c r="M8" s="63"/>
      <c r="N8" s="63"/>
      <c r="O8" s="115" t="s">
        <v>10</v>
      </c>
      <c r="P8" s="113" t="s">
        <v>11</v>
      </c>
      <c r="Q8" s="115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4"/>
      <c r="D9" s="114"/>
      <c r="E9" s="83" t="s">
        <v>13</v>
      </c>
      <c r="F9" s="114"/>
      <c r="G9" s="119"/>
      <c r="H9" s="120"/>
      <c r="I9" s="1"/>
      <c r="J9" s="1"/>
      <c r="K9" s="1"/>
      <c r="L9" s="63"/>
      <c r="M9" s="63"/>
      <c r="N9" s="63"/>
      <c r="O9" s="116"/>
      <c r="P9" s="114"/>
      <c r="Q9" s="116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45138</v>
      </c>
      <c r="E10" s="81">
        <v>0.33333333333333331</v>
      </c>
      <c r="F10" s="82">
        <v>2711066</v>
      </c>
      <c r="G10" s="68" t="s">
        <v>14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45139</v>
      </c>
      <c r="E11" s="60">
        <v>0.33333333333333331</v>
      </c>
      <c r="F11" s="49">
        <f>'Día 1'!C16</f>
        <v>2713977</v>
      </c>
      <c r="G11" s="49">
        <f>F11-F10</f>
        <v>2911</v>
      </c>
      <c r="H11" s="50">
        <f>G11*1000/24/60/60</f>
        <v>33.692129629629633</v>
      </c>
      <c r="I11" s="1"/>
      <c r="J11" s="1"/>
      <c r="K11" s="123" t="s">
        <v>34</v>
      </c>
      <c r="L11" s="124"/>
      <c r="M11" s="125"/>
      <c r="O11" s="49">
        <v>30</v>
      </c>
      <c r="P11" s="49">
        <f>O11*60*60*24/1000</f>
        <v>2592</v>
      </c>
      <c r="Q11" s="49">
        <f>G11</f>
        <v>2911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45140</v>
      </c>
      <c r="E12" s="60">
        <v>0.33333333333333331</v>
      </c>
      <c r="F12" s="49">
        <f>'Día 2'!C16</f>
        <v>2716747</v>
      </c>
      <c r="G12" s="49">
        <f t="shared" ref="G12:G41" si="0">F12-F11</f>
        <v>2770</v>
      </c>
      <c r="H12" s="50">
        <f t="shared" ref="H12:H41" si="1">G12*1000/24/60/60</f>
        <v>32.060185185185183</v>
      </c>
      <c r="I12" s="1"/>
      <c r="K12" s="61"/>
      <c r="L12" s="67">
        <f>SUM(G11:G16)</f>
        <v>17028</v>
      </c>
      <c r="M12" s="69" t="s">
        <v>14</v>
      </c>
      <c r="N12" s="66"/>
      <c r="O12" s="49">
        <v>30</v>
      </c>
      <c r="P12" s="49">
        <f t="shared" ref="P12:P39" si="2">O12*60*60*24/1000</f>
        <v>2592</v>
      </c>
      <c r="Q12" s="49">
        <f t="shared" ref="Q12:Q41" si="3">G12</f>
        <v>2770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45141</v>
      </c>
      <c r="E13" s="60">
        <v>0.33333333333333331</v>
      </c>
      <c r="F13" s="49">
        <f>'Día 3'!C16</f>
        <v>2719528</v>
      </c>
      <c r="G13" s="49">
        <f t="shared" si="0"/>
        <v>2781</v>
      </c>
      <c r="H13" s="50">
        <f t="shared" si="1"/>
        <v>32.1875</v>
      </c>
      <c r="I13" s="1"/>
      <c r="J13" s="1"/>
      <c r="K13" s="61"/>
      <c r="L13" s="72">
        <f>L12*1000/6/24/60/60</f>
        <v>32.847222222222221</v>
      </c>
      <c r="M13" s="72" t="s">
        <v>15</v>
      </c>
      <c r="N13" s="66"/>
      <c r="O13" s="49">
        <v>30</v>
      </c>
      <c r="P13" s="49">
        <f t="shared" si="2"/>
        <v>2592</v>
      </c>
      <c r="Q13" s="49">
        <f t="shared" si="3"/>
        <v>2781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45142</v>
      </c>
      <c r="E14" s="60">
        <v>0.33333333333333331</v>
      </c>
      <c r="F14" s="49">
        <f>'Día 4'!C16</f>
        <v>2722370</v>
      </c>
      <c r="G14" s="49">
        <f t="shared" si="0"/>
        <v>2842</v>
      </c>
      <c r="H14" s="50">
        <f t="shared" si="1"/>
        <v>32.893518518518519</v>
      </c>
      <c r="I14" s="1"/>
      <c r="J14" s="1"/>
      <c r="K14" s="62"/>
      <c r="L14" s="70"/>
      <c r="M14" s="71"/>
      <c r="N14" s="66"/>
      <c r="O14" s="49">
        <v>30</v>
      </c>
      <c r="P14" s="49">
        <f t="shared" si="2"/>
        <v>2592</v>
      </c>
      <c r="Q14" s="49">
        <f t="shared" si="3"/>
        <v>2842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45143</v>
      </c>
      <c r="E15" s="60">
        <v>0.33333333333333331</v>
      </c>
      <c r="F15" s="49">
        <f>'Día 5'!C16</f>
        <v>2725235</v>
      </c>
      <c r="G15" s="49">
        <f t="shared" si="0"/>
        <v>2865</v>
      </c>
      <c r="H15" s="50">
        <f t="shared" si="1"/>
        <v>33.159722222222221</v>
      </c>
      <c r="I15" s="1"/>
      <c r="J15" s="1"/>
      <c r="K15" s="1"/>
      <c r="L15" s="67"/>
      <c r="M15" s="65"/>
      <c r="N15" s="66"/>
      <c r="O15" s="49">
        <v>30</v>
      </c>
      <c r="P15" s="49">
        <f t="shared" si="2"/>
        <v>2592</v>
      </c>
      <c r="Q15" s="49">
        <f t="shared" si="3"/>
        <v>2865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45144</v>
      </c>
      <c r="E16" s="60">
        <v>0.33333333333333331</v>
      </c>
      <c r="F16" s="49">
        <f>'DÍa 6'!C16</f>
        <v>2728094</v>
      </c>
      <c r="G16" s="49">
        <f t="shared" si="0"/>
        <v>2859</v>
      </c>
      <c r="H16" s="50">
        <f t="shared" si="1"/>
        <v>33.090277777777779</v>
      </c>
      <c r="I16" s="1"/>
      <c r="J16" s="1"/>
      <c r="K16" s="1"/>
      <c r="L16" s="67"/>
      <c r="M16" s="65"/>
      <c r="N16" s="66"/>
      <c r="O16" s="49">
        <v>30</v>
      </c>
      <c r="P16" s="49">
        <f t="shared" si="2"/>
        <v>2592</v>
      </c>
      <c r="Q16" s="49">
        <f t="shared" si="3"/>
        <v>2859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45145</v>
      </c>
      <c r="E17" s="60">
        <v>0.33333333333333331</v>
      </c>
      <c r="F17" s="49">
        <f>'Día 7'!C16</f>
        <v>2730963</v>
      </c>
      <c r="G17" s="49">
        <f t="shared" si="0"/>
        <v>2869</v>
      </c>
      <c r="H17" s="50">
        <f t="shared" si="1"/>
        <v>33.206018518518519</v>
      </c>
      <c r="I17" s="1"/>
      <c r="J17" s="1"/>
      <c r="K17" s="123" t="s">
        <v>35</v>
      </c>
      <c r="L17" s="124"/>
      <c r="M17" s="125"/>
      <c r="N17" s="66"/>
      <c r="O17" s="49">
        <v>30</v>
      </c>
      <c r="P17" s="49">
        <f t="shared" si="2"/>
        <v>2592</v>
      </c>
      <c r="Q17" s="49">
        <f t="shared" si="3"/>
        <v>2869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45146</v>
      </c>
      <c r="E18" s="60">
        <v>0.33333333333333331</v>
      </c>
      <c r="F18" s="49">
        <f>'Día 8'!C16</f>
        <v>2733731</v>
      </c>
      <c r="G18" s="49">
        <f t="shared" si="0"/>
        <v>2768</v>
      </c>
      <c r="H18" s="50">
        <f t="shared" si="1"/>
        <v>32.037037037037038</v>
      </c>
      <c r="I18" s="1"/>
      <c r="K18" s="61"/>
      <c r="L18" s="67">
        <f>SUM(G17:G23)</f>
        <v>19569</v>
      </c>
      <c r="M18" s="69" t="s">
        <v>14</v>
      </c>
      <c r="N18" s="66"/>
      <c r="O18" s="49">
        <v>30</v>
      </c>
      <c r="P18" s="49">
        <f t="shared" si="2"/>
        <v>2592</v>
      </c>
      <c r="Q18" s="49">
        <f t="shared" si="3"/>
        <v>2768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45147</v>
      </c>
      <c r="E19" s="60">
        <v>0.33333333333333331</v>
      </c>
      <c r="F19" s="49">
        <f>'Día 9'!C16</f>
        <v>2736538</v>
      </c>
      <c r="G19" s="49">
        <f t="shared" si="0"/>
        <v>2807</v>
      </c>
      <c r="H19" s="50">
        <f t="shared" si="1"/>
        <v>32.488425925925924</v>
      </c>
      <c r="I19" s="1"/>
      <c r="J19" s="1"/>
      <c r="K19" s="61"/>
      <c r="L19" s="72">
        <f>L18*1000/7/24/60/60</f>
        <v>32.356150793650791</v>
      </c>
      <c r="M19" s="72" t="s">
        <v>15</v>
      </c>
      <c r="N19" s="66"/>
      <c r="O19" s="49">
        <v>30</v>
      </c>
      <c r="P19" s="49">
        <f t="shared" si="2"/>
        <v>2592</v>
      </c>
      <c r="Q19" s="49">
        <f t="shared" si="3"/>
        <v>2807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45148</v>
      </c>
      <c r="E20" s="60">
        <v>0.33333333333333331</v>
      </c>
      <c r="F20" s="49">
        <f>'Día 10'!C16</f>
        <v>2739356</v>
      </c>
      <c r="G20" s="49">
        <f t="shared" si="0"/>
        <v>2818</v>
      </c>
      <c r="H20" s="50">
        <f t="shared" si="1"/>
        <v>32.61574074074074</v>
      </c>
      <c r="I20" s="1"/>
      <c r="J20" s="1"/>
      <c r="K20" s="62"/>
      <c r="L20" s="70"/>
      <c r="M20" s="71"/>
      <c r="N20" s="66"/>
      <c r="O20" s="49">
        <v>30</v>
      </c>
      <c r="P20" s="49">
        <f t="shared" si="2"/>
        <v>2592</v>
      </c>
      <c r="Q20" s="49">
        <f t="shared" si="3"/>
        <v>2818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45149</v>
      </c>
      <c r="E21" s="60">
        <v>0.33333333333333331</v>
      </c>
      <c r="F21" s="49">
        <f>'Día 11'!C16</f>
        <v>2742145</v>
      </c>
      <c r="G21" s="49">
        <f t="shared" si="0"/>
        <v>2789</v>
      </c>
      <c r="H21" s="50">
        <f t="shared" si="1"/>
        <v>32.280092592592588</v>
      </c>
      <c r="I21" s="1"/>
      <c r="J21" s="1"/>
      <c r="K21" s="1"/>
      <c r="L21" s="64"/>
      <c r="M21" s="65"/>
      <c r="N21" s="66"/>
      <c r="O21" s="49">
        <v>30</v>
      </c>
      <c r="P21" s="49">
        <f t="shared" si="2"/>
        <v>2592</v>
      </c>
      <c r="Q21" s="49">
        <f t="shared" si="3"/>
        <v>2789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45150</v>
      </c>
      <c r="E22" s="60">
        <v>0.33333333333333331</v>
      </c>
      <c r="F22" s="49">
        <f>'Día 12'!C16</f>
        <v>2744836</v>
      </c>
      <c r="G22" s="49">
        <f t="shared" si="0"/>
        <v>2691</v>
      </c>
      <c r="H22" s="50">
        <f t="shared" si="1"/>
        <v>31.145833333333332</v>
      </c>
      <c r="I22" s="1"/>
      <c r="J22" s="1"/>
      <c r="K22" s="1"/>
      <c r="L22" s="64"/>
      <c r="M22" s="65"/>
      <c r="N22" s="66"/>
      <c r="O22" s="49">
        <v>30</v>
      </c>
      <c r="P22" s="49">
        <f t="shared" si="2"/>
        <v>2592</v>
      </c>
      <c r="Q22" s="49">
        <f t="shared" si="3"/>
        <v>2691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45151</v>
      </c>
      <c r="E23" s="60">
        <v>0.33333333333333331</v>
      </c>
      <c r="F23" s="49">
        <f>'Día 13'!C16</f>
        <v>2747663</v>
      </c>
      <c r="G23" s="49">
        <f t="shared" si="0"/>
        <v>2827</v>
      </c>
      <c r="H23" s="50">
        <f t="shared" si="1"/>
        <v>32.719907407407412</v>
      </c>
      <c r="I23" s="1"/>
      <c r="J23" s="1"/>
      <c r="K23" s="123" t="s">
        <v>36</v>
      </c>
      <c r="L23" s="124"/>
      <c r="M23" s="125"/>
      <c r="N23" s="66"/>
      <c r="O23" s="49">
        <v>30</v>
      </c>
      <c r="P23" s="49">
        <f t="shared" si="2"/>
        <v>2592</v>
      </c>
      <c r="Q23" s="49">
        <f t="shared" si="3"/>
        <v>2827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45152</v>
      </c>
      <c r="E24" s="60">
        <v>0.33333333333333331</v>
      </c>
      <c r="F24" s="49">
        <f>'Día 14'!C16</f>
        <v>2750474</v>
      </c>
      <c r="G24" s="49">
        <f t="shared" si="0"/>
        <v>2811</v>
      </c>
      <c r="H24" s="50">
        <f t="shared" si="1"/>
        <v>32.534722222222221</v>
      </c>
      <c r="I24" s="1"/>
      <c r="K24" s="61"/>
      <c r="L24" s="67">
        <f>SUM(G24:G30)</f>
        <v>19714</v>
      </c>
      <c r="M24" s="69" t="s">
        <v>14</v>
      </c>
      <c r="N24" s="66"/>
      <c r="O24" s="49">
        <v>30</v>
      </c>
      <c r="P24" s="49">
        <f t="shared" si="2"/>
        <v>2592</v>
      </c>
      <c r="Q24" s="49">
        <f t="shared" si="3"/>
        <v>2811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45153</v>
      </c>
      <c r="E25" s="60">
        <v>0.33333333333333331</v>
      </c>
      <c r="F25" s="49">
        <f>'Día 15'!C16</f>
        <v>2753368</v>
      </c>
      <c r="G25" s="49">
        <f t="shared" si="0"/>
        <v>2894</v>
      </c>
      <c r="H25" s="50">
        <f t="shared" si="1"/>
        <v>33.495370370370367</v>
      </c>
      <c r="I25" s="1"/>
      <c r="J25" s="1"/>
      <c r="K25" s="61"/>
      <c r="L25" s="72">
        <f>L24*1000/7/24/60/60</f>
        <v>32.595899470899468</v>
      </c>
      <c r="M25" s="72" t="s">
        <v>15</v>
      </c>
      <c r="N25" s="66"/>
      <c r="O25" s="49">
        <v>30</v>
      </c>
      <c r="P25" s="49">
        <f t="shared" si="2"/>
        <v>2592</v>
      </c>
      <c r="Q25" s="49">
        <f t="shared" si="3"/>
        <v>2894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45154</v>
      </c>
      <c r="E26" s="60">
        <v>0.33333333333333331</v>
      </c>
      <c r="F26" s="49">
        <f>'Día 16'!C16</f>
        <v>2756219</v>
      </c>
      <c r="G26" s="49">
        <f t="shared" si="0"/>
        <v>2851</v>
      </c>
      <c r="H26" s="50">
        <f t="shared" si="1"/>
        <v>32.997685185185183</v>
      </c>
      <c r="I26" s="1"/>
      <c r="J26" s="1"/>
      <c r="K26" s="62"/>
      <c r="L26" s="70"/>
      <c r="M26" s="71"/>
      <c r="N26" s="66"/>
      <c r="O26" s="49">
        <v>30</v>
      </c>
      <c r="P26" s="49">
        <f t="shared" si="2"/>
        <v>2592</v>
      </c>
      <c r="Q26" s="49">
        <f t="shared" si="3"/>
        <v>2851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45155</v>
      </c>
      <c r="E27" s="60">
        <v>0.33333333333333331</v>
      </c>
      <c r="F27" s="49">
        <f>'Día 17'!C16</f>
        <v>2759047</v>
      </c>
      <c r="G27" s="49">
        <f t="shared" si="0"/>
        <v>2828</v>
      </c>
      <c r="H27" s="50">
        <f t="shared" si="1"/>
        <v>32.731481481481481</v>
      </c>
      <c r="I27" s="1"/>
      <c r="J27" s="1"/>
      <c r="K27" s="1"/>
      <c r="L27" s="64"/>
      <c r="M27" s="65"/>
      <c r="N27" s="66"/>
      <c r="O27" s="49">
        <v>30</v>
      </c>
      <c r="P27" s="49">
        <f t="shared" si="2"/>
        <v>2592</v>
      </c>
      <c r="Q27" s="49">
        <f t="shared" si="3"/>
        <v>2828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45156</v>
      </c>
      <c r="E28" s="60">
        <v>0.33333333333333331</v>
      </c>
      <c r="F28" s="49">
        <f>'Día 18'!C16</f>
        <v>2761860</v>
      </c>
      <c r="G28" s="49">
        <f t="shared" si="0"/>
        <v>2813</v>
      </c>
      <c r="H28" s="50">
        <f t="shared" si="1"/>
        <v>32.557870370370367</v>
      </c>
      <c r="I28" s="1"/>
      <c r="J28" s="1"/>
      <c r="K28" s="1"/>
      <c r="L28" s="64"/>
      <c r="M28" s="65"/>
      <c r="N28" s="66"/>
      <c r="O28" s="49">
        <v>30</v>
      </c>
      <c r="P28" s="49">
        <f t="shared" si="2"/>
        <v>2592</v>
      </c>
      <c r="Q28" s="49">
        <f t="shared" si="3"/>
        <v>2813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45157</v>
      </c>
      <c r="E29" s="60">
        <v>0.33333333333333331</v>
      </c>
      <c r="F29" s="49">
        <f>'Día 19'!C16</f>
        <v>2764594</v>
      </c>
      <c r="G29" s="49">
        <f t="shared" si="0"/>
        <v>2734</v>
      </c>
      <c r="H29" s="50">
        <f t="shared" si="1"/>
        <v>31.643518518518519</v>
      </c>
      <c r="I29" s="1"/>
      <c r="J29" s="1"/>
      <c r="K29" s="123" t="s">
        <v>37</v>
      </c>
      <c r="L29" s="124"/>
      <c r="M29" s="125"/>
      <c r="N29" s="66"/>
      <c r="O29" s="49">
        <v>30</v>
      </c>
      <c r="P29" s="49">
        <f t="shared" si="2"/>
        <v>2592</v>
      </c>
      <c r="Q29" s="49">
        <f t="shared" si="3"/>
        <v>2734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45158</v>
      </c>
      <c r="E30" s="60">
        <v>0.33333333333333331</v>
      </c>
      <c r="F30" s="49">
        <f>'Día 20'!C16</f>
        <v>2767377</v>
      </c>
      <c r="G30" s="49">
        <f t="shared" si="0"/>
        <v>2783</v>
      </c>
      <c r="H30" s="50">
        <f t="shared" si="1"/>
        <v>32.210648148148145</v>
      </c>
      <c r="I30" s="1"/>
      <c r="K30" s="61"/>
      <c r="L30" s="67">
        <f>SUM(G31:G37)</f>
        <v>19650</v>
      </c>
      <c r="M30" s="69" t="s">
        <v>14</v>
      </c>
      <c r="N30" s="66"/>
      <c r="O30" s="49">
        <v>30</v>
      </c>
      <c r="P30" s="49">
        <f t="shared" si="2"/>
        <v>2592</v>
      </c>
      <c r="Q30" s="49">
        <f t="shared" si="3"/>
        <v>2783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45159</v>
      </c>
      <c r="E31" s="60">
        <v>0.33333333333333331</v>
      </c>
      <c r="F31" s="49">
        <f>'Día 21'!C16</f>
        <v>2770162</v>
      </c>
      <c r="G31" s="49">
        <f t="shared" si="0"/>
        <v>2785</v>
      </c>
      <c r="H31" s="50">
        <f t="shared" si="1"/>
        <v>32.233796296296298</v>
      </c>
      <c r="I31" s="1"/>
      <c r="J31" s="1"/>
      <c r="K31" s="61"/>
      <c r="L31" s="72">
        <f>L30*1000/7/24/60/60</f>
        <v>32.490079365079367</v>
      </c>
      <c r="M31" s="72" t="s">
        <v>15</v>
      </c>
      <c r="N31" s="66"/>
      <c r="O31" s="49">
        <v>30</v>
      </c>
      <c r="P31" s="49">
        <f t="shared" si="2"/>
        <v>2592</v>
      </c>
      <c r="Q31" s="49">
        <f t="shared" si="3"/>
        <v>2785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45160</v>
      </c>
      <c r="E32" s="60">
        <v>0.33333333333333331</v>
      </c>
      <c r="F32" s="49">
        <f>'Día 22'!C16</f>
        <v>2772912</v>
      </c>
      <c r="G32" s="49">
        <f t="shared" si="0"/>
        <v>2750</v>
      </c>
      <c r="H32" s="50">
        <f t="shared" si="1"/>
        <v>31.828703703703702</v>
      </c>
      <c r="I32" s="1"/>
      <c r="J32" s="1"/>
      <c r="K32" s="62"/>
      <c r="L32" s="70"/>
      <c r="M32" s="71"/>
      <c r="N32" s="66"/>
      <c r="O32" s="49">
        <v>30</v>
      </c>
      <c r="P32" s="49">
        <f t="shared" si="2"/>
        <v>2592</v>
      </c>
      <c r="Q32" s="49">
        <f t="shared" si="3"/>
        <v>2750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45161</v>
      </c>
      <c r="E33" s="60">
        <v>0.33333333333333331</v>
      </c>
      <c r="F33" s="49">
        <f>'Día 23'!C16</f>
        <v>2775731</v>
      </c>
      <c r="G33" s="49">
        <f t="shared" si="0"/>
        <v>2819</v>
      </c>
      <c r="H33" s="50">
        <f t="shared" si="1"/>
        <v>32.627314814814817</v>
      </c>
      <c r="I33" s="1"/>
      <c r="J33" s="1"/>
      <c r="K33" s="1"/>
      <c r="L33" s="64"/>
      <c r="M33" s="65"/>
      <c r="N33" s="66"/>
      <c r="O33" s="49">
        <v>30</v>
      </c>
      <c r="P33" s="49">
        <f t="shared" si="2"/>
        <v>2592</v>
      </c>
      <c r="Q33" s="49">
        <f t="shared" si="3"/>
        <v>2819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45162</v>
      </c>
      <c r="E34" s="60">
        <v>0.33333333333333331</v>
      </c>
      <c r="F34" s="49">
        <f>'Día 24'!C16</f>
        <v>2778586</v>
      </c>
      <c r="G34" s="49">
        <f t="shared" si="0"/>
        <v>2855</v>
      </c>
      <c r="H34" s="50">
        <f t="shared" si="1"/>
        <v>33.043981481481481</v>
      </c>
      <c r="I34" s="1"/>
      <c r="J34" s="1"/>
      <c r="K34" s="1"/>
      <c r="L34" s="64"/>
      <c r="M34" s="65"/>
      <c r="N34" s="66"/>
      <c r="O34" s="49">
        <v>30</v>
      </c>
      <c r="P34" s="49">
        <f t="shared" si="2"/>
        <v>2592</v>
      </c>
      <c r="Q34" s="49">
        <f t="shared" si="3"/>
        <v>2855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45163</v>
      </c>
      <c r="E35" s="60">
        <v>0.33333333333333331</v>
      </c>
      <c r="F35" s="49">
        <f>'Día 25'!C16</f>
        <v>2781422</v>
      </c>
      <c r="G35" s="49">
        <f t="shared" si="0"/>
        <v>2836</v>
      </c>
      <c r="H35" s="50">
        <f t="shared" si="1"/>
        <v>32.824074074074076</v>
      </c>
      <c r="I35" s="1"/>
      <c r="J35" s="1"/>
      <c r="K35" s="123" t="s">
        <v>38</v>
      </c>
      <c r="L35" s="124"/>
      <c r="M35" s="125"/>
      <c r="N35" s="66"/>
      <c r="O35" s="49">
        <v>30</v>
      </c>
      <c r="P35" s="49">
        <f t="shared" si="2"/>
        <v>2592</v>
      </c>
      <c r="Q35" s="49">
        <f t="shared" si="3"/>
        <v>2836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45164</v>
      </c>
      <c r="E36" s="60">
        <v>0.33333333333333331</v>
      </c>
      <c r="F36" s="49">
        <f>'Día 26'!C16</f>
        <v>2784239</v>
      </c>
      <c r="G36" s="49">
        <f t="shared" si="0"/>
        <v>2817</v>
      </c>
      <c r="H36" s="50">
        <f t="shared" si="1"/>
        <v>32.604166666666664</v>
      </c>
      <c r="I36" s="1"/>
      <c r="K36" s="61"/>
      <c r="L36" s="67">
        <f>SUM(G38:G41)</f>
        <v>10876</v>
      </c>
      <c r="M36" s="69" t="s">
        <v>14</v>
      </c>
      <c r="N36" s="66"/>
      <c r="O36" s="49">
        <v>30</v>
      </c>
      <c r="P36" s="49">
        <f t="shared" si="2"/>
        <v>2592</v>
      </c>
      <c r="Q36" s="49">
        <f t="shared" si="3"/>
        <v>2817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45165</v>
      </c>
      <c r="E37" s="60">
        <v>0.33333333333333331</v>
      </c>
      <c r="F37" s="49">
        <f>'Día 27'!C16</f>
        <v>2787027</v>
      </c>
      <c r="G37" s="49">
        <f t="shared" si="0"/>
        <v>2788</v>
      </c>
      <c r="H37" s="50">
        <f t="shared" si="1"/>
        <v>32.268518518518519</v>
      </c>
      <c r="I37" s="1"/>
      <c r="J37" s="1"/>
      <c r="K37" s="61"/>
      <c r="L37" s="72">
        <f>L36*1000/4/24/60/60</f>
        <v>31.469907407407408</v>
      </c>
      <c r="M37" s="72" t="s">
        <v>15</v>
      </c>
      <c r="N37" s="66"/>
      <c r="O37" s="49">
        <v>30</v>
      </c>
      <c r="P37" s="49">
        <f t="shared" si="2"/>
        <v>2592</v>
      </c>
      <c r="Q37" s="49">
        <f t="shared" si="3"/>
        <v>2788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45166</v>
      </c>
      <c r="E38" s="60">
        <v>0.33333333333333331</v>
      </c>
      <c r="F38" s="49">
        <f>'Día 28'!C16</f>
        <v>2789803</v>
      </c>
      <c r="G38" s="49">
        <f t="shared" si="0"/>
        <v>2776</v>
      </c>
      <c r="H38" s="50">
        <f t="shared" si="1"/>
        <v>32.129629629629633</v>
      </c>
      <c r="I38" s="1"/>
      <c r="J38" s="1"/>
      <c r="K38" s="62"/>
      <c r="L38" s="70"/>
      <c r="M38" s="71"/>
      <c r="N38" s="66"/>
      <c r="O38" s="49">
        <v>30</v>
      </c>
      <c r="P38" s="49">
        <f t="shared" si="2"/>
        <v>2592</v>
      </c>
      <c r="Q38" s="49">
        <f t="shared" si="3"/>
        <v>2776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45167</v>
      </c>
      <c r="E39" s="60">
        <v>0.33333333333333331</v>
      </c>
      <c r="F39" s="49">
        <f>'Día 29'!C16</f>
        <v>2792544</v>
      </c>
      <c r="G39" s="49">
        <f t="shared" si="0"/>
        <v>2741</v>
      </c>
      <c r="H39" s="50">
        <f t="shared" si="1"/>
        <v>31.724537037037035</v>
      </c>
      <c r="I39" s="1"/>
      <c r="J39" s="1"/>
      <c r="K39" s="1"/>
      <c r="L39" s="64"/>
      <c r="M39" s="65"/>
      <c r="N39" s="66"/>
      <c r="O39" s="49">
        <v>30</v>
      </c>
      <c r="P39" s="49">
        <f t="shared" si="2"/>
        <v>2592</v>
      </c>
      <c r="Q39" s="49">
        <f t="shared" si="3"/>
        <v>2741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45168</v>
      </c>
      <c r="E40" s="60">
        <v>0.33333333333333298</v>
      </c>
      <c r="F40" s="49">
        <f>'Día 30'!C16</f>
        <v>2795236</v>
      </c>
      <c r="G40" s="49">
        <f t="shared" si="0"/>
        <v>2692</v>
      </c>
      <c r="H40" s="50">
        <f t="shared" si="1"/>
        <v>31.157407407407408</v>
      </c>
      <c r="I40" s="1"/>
      <c r="J40" s="1"/>
      <c r="K40" s="1"/>
      <c r="L40" s="64"/>
      <c r="M40" s="65"/>
      <c r="N40" s="66"/>
      <c r="O40" s="49">
        <v>30</v>
      </c>
      <c r="P40" s="49">
        <f t="shared" ref="P40" si="4">O40*60*60*24/1000</f>
        <v>2592</v>
      </c>
      <c r="Q40" s="49">
        <f t="shared" si="3"/>
        <v>2692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45169</v>
      </c>
      <c r="E41" s="60">
        <v>0.33333333333333298</v>
      </c>
      <c r="F41" s="49">
        <v>2797903</v>
      </c>
      <c r="G41" s="49">
        <f t="shared" si="0"/>
        <v>2667</v>
      </c>
      <c r="H41" s="50">
        <f t="shared" si="1"/>
        <v>30.868055555555554</v>
      </c>
      <c r="I41" s="1"/>
      <c r="J41" s="1"/>
      <c r="K41" s="1"/>
      <c r="L41" s="1"/>
      <c r="M41" s="1"/>
      <c r="N41" s="1"/>
      <c r="O41" s="49">
        <v>30</v>
      </c>
      <c r="P41" s="49">
        <f t="shared" ref="P41" si="5">O41*60*60*24/1000</f>
        <v>2592</v>
      </c>
      <c r="Q41" s="49">
        <f t="shared" si="3"/>
        <v>2667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08"/>
      <c r="D42" s="109"/>
      <c r="E42" s="110"/>
      <c r="F42" s="111"/>
      <c r="G42" s="112">
        <f>(AVERAGE(G11:G41)-2592)/2592</f>
        <v>8.0707387495021835E-2</v>
      </c>
      <c r="H42" s="112">
        <f>(AVERAGE(H11:H41)-30)/30</f>
        <v>8.0707387495021973E-2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21" t="s">
        <v>17</v>
      </c>
      <c r="O43" s="76" t="s">
        <v>18</v>
      </c>
      <c r="P43" s="75">
        <f>SUM(P11:P41)</f>
        <v>80352</v>
      </c>
      <c r="Q43" s="75">
        <f>SUM(Q11:Q41)</f>
        <v>86837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7" t="s">
        <v>19</v>
      </c>
      <c r="E44" s="57"/>
      <c r="F44" s="57"/>
      <c r="G44" s="86">
        <f>(F41-F10)*1000/31/24/60/60</f>
        <v>32.421221624850652</v>
      </c>
      <c r="H44" s="58" t="s">
        <v>20</v>
      </c>
      <c r="I44" s="1"/>
      <c r="J44" s="1"/>
      <c r="K44" s="1"/>
      <c r="L44" s="1"/>
      <c r="M44" s="59"/>
      <c r="N44" s="122"/>
      <c r="O44" s="77" t="s">
        <v>21</v>
      </c>
      <c r="P44" s="92">
        <f>P43*1000/31/24/60/60</f>
        <v>30</v>
      </c>
      <c r="Q44" s="94">
        <f>Q43*1000/31/24/60/60</f>
        <v>32.421221624850652</v>
      </c>
      <c r="R44" s="59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105">
        <f>(F41-F10)</f>
        <v>86837</v>
      </c>
      <c r="H45" s="106" t="s">
        <v>33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3" t="s">
        <v>23</v>
      </c>
      <c r="O46" s="74" t="s">
        <v>14</v>
      </c>
      <c r="P46" s="74"/>
      <c r="Q46" s="85">
        <f>Q43-P43</f>
        <v>6485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9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7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6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45147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2734888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2736538</v>
      </c>
      <c r="D16" s="40">
        <f>+C16-C8</f>
        <v>1650</v>
      </c>
      <c r="E16" s="95">
        <f>+D16*1000/14/3600</f>
        <v>32.738095238095241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2737135</v>
      </c>
      <c r="D21" s="40">
        <f>+C21-C16</f>
        <v>597</v>
      </c>
      <c r="E21" s="95">
        <f>+D21*1000/5/3600</f>
        <v>33.166666666666664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2737716</v>
      </c>
      <c r="D26" s="40">
        <f>+C26-C21</f>
        <v>581</v>
      </c>
      <c r="E26" s="95">
        <f>+D26*1000/5/3600</f>
        <v>32.277777777777779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45148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2737716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2739356</v>
      </c>
      <c r="D16" s="40">
        <f>+C16-C8</f>
        <v>1640</v>
      </c>
      <c r="E16" s="95">
        <f>+D16*1000/14/3600</f>
        <v>32.539682539682538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2739944</v>
      </c>
      <c r="D21" s="40">
        <f>+C21-C16</f>
        <v>588</v>
      </c>
      <c r="E21" s="95">
        <f>+D21*1000/5/3600</f>
        <v>32.666666666666664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2740520</v>
      </c>
      <c r="D26" s="40">
        <f>+C26-C21</f>
        <v>576</v>
      </c>
      <c r="E26" s="95">
        <f>+D26*1000/5/3600</f>
        <v>32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5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45149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2740520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2742145</v>
      </c>
      <c r="D16" s="40">
        <f>+C16-C8</f>
        <v>1625</v>
      </c>
      <c r="E16" s="95">
        <f>+D16*1000/14/3600</f>
        <v>32.242063492063494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2742729</v>
      </c>
      <c r="D21" s="40">
        <f>+C21-C16</f>
        <v>584</v>
      </c>
      <c r="E21" s="95">
        <f>+D21*1000/5/3600</f>
        <v>32.444444444444443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2743171</v>
      </c>
      <c r="D26" s="40">
        <f>+C26-C21</f>
        <v>442</v>
      </c>
      <c r="E26" s="95">
        <f>+D26*1000/5/3600</f>
        <v>24.555555555555557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D7" sqref="D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45150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2743171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2744836</v>
      </c>
      <c r="D16" s="40">
        <f>+C16-C8</f>
        <v>1665</v>
      </c>
      <c r="E16" s="95">
        <f>+D16*1000/14/3600</f>
        <v>33.035714285714285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2745427</v>
      </c>
      <c r="D21" s="40">
        <f>+C21-C16</f>
        <v>591</v>
      </c>
      <c r="E21" s="95">
        <f>+D21*1000/5/3600</f>
        <v>32.833333333333336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2746015</v>
      </c>
      <c r="D26" s="40">
        <f>+C26-C21</f>
        <v>588</v>
      </c>
      <c r="E26" s="95">
        <f>+D26*1000/5/3600</f>
        <v>32.666666666666664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45151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2746015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2747663</v>
      </c>
      <c r="D16" s="40">
        <f>+C16-C8</f>
        <v>1648</v>
      </c>
      <c r="E16" s="95">
        <f>+D16*1000/14/3600</f>
        <v>32.698412698412696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2748256</v>
      </c>
      <c r="D21" s="40">
        <f>+C21-C16</f>
        <v>593</v>
      </c>
      <c r="E21" s="95">
        <f>+D21*1000/5/3600</f>
        <v>32.944444444444443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2748786</v>
      </c>
      <c r="D26" s="40">
        <f>+C26-C21</f>
        <v>530</v>
      </c>
      <c r="E26" s="95">
        <f>+D26*1000/5/3600</f>
        <v>29.444444444444443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4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45152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2748786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2750474</v>
      </c>
      <c r="D16" s="40">
        <f>+C16-C8</f>
        <v>1688</v>
      </c>
      <c r="E16" s="95">
        <f>+D16*1000/14/3600</f>
        <v>33.492063492063494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2751083</v>
      </c>
      <c r="D21" s="40">
        <f>+C21-C16</f>
        <v>609</v>
      </c>
      <c r="E21" s="95">
        <f>+D21*1000/5/3600</f>
        <v>33.833333333333336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2751678</v>
      </c>
      <c r="D26" s="40">
        <f>+C26-C21</f>
        <v>595</v>
      </c>
      <c r="E26" s="95">
        <f>+D26*1000/5/3600</f>
        <v>33.055555555555557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1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45153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2751678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2753368</v>
      </c>
      <c r="D16" s="40">
        <f>+C16-C8</f>
        <v>1690</v>
      </c>
      <c r="E16" s="95">
        <f>+D16*1000/14/3600</f>
        <v>33.531746031746032</v>
      </c>
      <c r="F16" s="41" t="s">
        <v>16</v>
      </c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2753967</v>
      </c>
      <c r="D21" s="40">
        <f>+C21-C16</f>
        <v>599</v>
      </c>
      <c r="E21" s="95">
        <f>+D21*1000/5/3600</f>
        <v>33.277777777777779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2754549</v>
      </c>
      <c r="D26" s="40">
        <f>+C26-C21</f>
        <v>582</v>
      </c>
      <c r="E26" s="95">
        <f>+D26*1000/5/3600</f>
        <v>32.333333333333336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7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45154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2754549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2756219</v>
      </c>
      <c r="D16" s="40">
        <f>+C16-C8</f>
        <v>1670</v>
      </c>
      <c r="E16" s="95">
        <f>+D16*1000/14/3600</f>
        <v>33.134920634920633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2756811</v>
      </c>
      <c r="D21" s="40">
        <f>+C21-C16</f>
        <v>592</v>
      </c>
      <c r="E21" s="95">
        <f>+D21*1000/5/3600</f>
        <v>32.888888888888886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2757393</v>
      </c>
      <c r="D26" s="40">
        <f>+C26-C21</f>
        <v>582</v>
      </c>
      <c r="E26" s="95">
        <f>+D26*1000/5/3600</f>
        <v>32.333333333333336</v>
      </c>
      <c r="F26" s="41" t="s">
        <v>16</v>
      </c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5" zoomScale="85" zoomScaleNormal="85" zoomScalePageLayoutView="70" workbookViewId="0">
      <selection activeCell="D14" sqref="D1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45155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2757393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0">
        <v>2759047</v>
      </c>
      <c r="D16" s="40">
        <f>+C16-C8</f>
        <v>1654</v>
      </c>
      <c r="E16" s="95">
        <f>+D16*1000/14/3600</f>
        <v>32.817460317460316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2759639</v>
      </c>
      <c r="D21" s="40">
        <f>+C21-C16</f>
        <v>592</v>
      </c>
      <c r="E21" s="95">
        <f>+D21*1000/5/3600</f>
        <v>32.888888888888886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2760213</v>
      </c>
      <c r="D26" s="40">
        <f>+C26-C21</f>
        <v>574</v>
      </c>
      <c r="E26" s="95">
        <f>+D26*1000/5/3600</f>
        <v>31.888888888888889</v>
      </c>
      <c r="F26" s="45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4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45156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2760213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2761860</v>
      </c>
      <c r="D16" s="40">
        <f>+C16-C8</f>
        <v>1647</v>
      </c>
      <c r="E16" s="95">
        <f>+D16*1000/14/3600</f>
        <v>32.678571428571431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2762410</v>
      </c>
      <c r="D21" s="40">
        <f>+C21-C16</f>
        <v>550</v>
      </c>
      <c r="E21" s="95">
        <f>+D21*1000/5/3600</f>
        <v>30.555555555555557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2762985</v>
      </c>
      <c r="D26" s="40">
        <f>+C26-C21</f>
        <v>575</v>
      </c>
      <c r="E26" s="95">
        <f>+D26*1000/5/3600</f>
        <v>31.944444444444443</v>
      </c>
      <c r="F26" s="41" t="s">
        <v>16</v>
      </c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7" zoomScale="85" zoomScaleNormal="85" zoomScalePageLayoutView="70" workbookViewId="0">
      <selection activeCell="F13" sqref="F1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45139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2712281</v>
      </c>
      <c r="D8" s="28"/>
      <c r="E8" s="28"/>
      <c r="F8" s="8"/>
      <c r="G8" s="128"/>
      <c r="H8" s="129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4" t="s">
        <v>16</v>
      </c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2713977</v>
      </c>
      <c r="D16" s="40">
        <f>+C16-C8</f>
        <v>1696</v>
      </c>
      <c r="E16" s="95">
        <f>+D16*1000/14/3600</f>
        <v>33.650793650793652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4" t="s">
        <v>16</v>
      </c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2714562</v>
      </c>
      <c r="D21" s="40">
        <f>+C21-C16</f>
        <v>585</v>
      </c>
      <c r="E21" s="95">
        <f>+D21*1000/5/3600</f>
        <v>32.5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4" t="s">
        <v>16</v>
      </c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2715143</v>
      </c>
      <c r="D26" s="40">
        <f>+C26-C21</f>
        <v>581</v>
      </c>
      <c r="E26" s="95">
        <f>+D26*1000/5/3600</f>
        <v>32.277777777777779</v>
      </c>
      <c r="F26" s="41" t="s">
        <v>16</v>
      </c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5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45157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2762985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2764594</v>
      </c>
      <c r="D16" s="40">
        <f>+C16-C8</f>
        <v>1609</v>
      </c>
      <c r="E16" s="95">
        <f>+D16*1000/14/3600</f>
        <v>31.924603174603178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2765175</v>
      </c>
      <c r="D21" s="40">
        <f>+C21-C16</f>
        <v>581</v>
      </c>
      <c r="E21" s="95">
        <f>+D21*1000/5/3600</f>
        <v>32.277777777777779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2765748</v>
      </c>
      <c r="D26" s="40">
        <f>+C26-C21</f>
        <v>573</v>
      </c>
      <c r="E26" s="95">
        <f>+D26*1000/5/3600</f>
        <v>31.833333333333332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7" zoomScale="85" zoomScaleNormal="85" zoomScalePageLayoutView="70" workbookViewId="0">
      <selection activeCell="C22" sqref="C2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45158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2765748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2767377</v>
      </c>
      <c r="D16" s="40">
        <f>+C16-C8</f>
        <v>1629</v>
      </c>
      <c r="E16" s="95">
        <f>+D16*1000/14/3600</f>
        <v>32.321428571428569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2767970</v>
      </c>
      <c r="D21" s="40">
        <f>+C21-C16</f>
        <v>593</v>
      </c>
      <c r="E21" s="95">
        <f>+D21*1000/5/3600</f>
        <v>32.944444444444443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2768548</v>
      </c>
      <c r="D26" s="40">
        <f>+C26-C21</f>
        <v>578</v>
      </c>
      <c r="E26" s="95">
        <f>+D26*1000/5/3600</f>
        <v>32.111111111111114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45159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2768548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2770162</v>
      </c>
      <c r="D16" s="40">
        <f>+C16-C8</f>
        <v>1614</v>
      </c>
      <c r="E16" s="95">
        <f>+D16*1000/14/3600</f>
        <v>32.023809523809526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2770742</v>
      </c>
      <c r="D21" s="40">
        <f>+C21-C16</f>
        <v>580</v>
      </c>
      <c r="E21" s="95">
        <f>+D21*1000/5/3600</f>
        <v>32.222222222222221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2771314</v>
      </c>
      <c r="D26" s="40">
        <f>+C26-C21</f>
        <v>572</v>
      </c>
      <c r="E26" s="95">
        <f>+D26*1000/5/3600</f>
        <v>31.777777777777779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45160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2771314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2772912</v>
      </c>
      <c r="D16" s="40">
        <f>+C16-C8</f>
        <v>1598</v>
      </c>
      <c r="E16" s="95">
        <f>+D16*1000/14/3600</f>
        <v>31.706349206349206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2773487</v>
      </c>
      <c r="D21" s="40">
        <f>+C21-C16</f>
        <v>575</v>
      </c>
      <c r="E21" s="95">
        <f>+D21*1000/5/3600</f>
        <v>31.944444444444443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2774057</v>
      </c>
      <c r="D26" s="40">
        <f>+C26-C21</f>
        <v>570</v>
      </c>
      <c r="E26" s="95">
        <f>+D26*1000/5/3600</f>
        <v>31.666666666666668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5" zoomScale="85" zoomScaleNormal="85" zoomScalePageLayoutView="70" workbookViewId="0">
      <selection activeCell="D23" sqref="D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45161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2774057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2775731</v>
      </c>
      <c r="D16" s="40">
        <f>+C16-C8</f>
        <v>1674</v>
      </c>
      <c r="E16" s="95">
        <f>+D16*1000/14/3600</f>
        <v>33.214285714285715</v>
      </c>
      <c r="F16" s="45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2776324</v>
      </c>
      <c r="D21" s="40">
        <f>+C21-C16</f>
        <v>593</v>
      </c>
      <c r="E21" s="95">
        <f>+D21*1000/5/3600</f>
        <v>32.944444444444443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2776910</v>
      </c>
      <c r="D26" s="40">
        <f>+C26-C21</f>
        <v>586</v>
      </c>
      <c r="E26" s="95">
        <f>+D26*1000/5/3600</f>
        <v>32.555555555555557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4" zoomScale="85" zoomScaleNormal="85" zoomScalePageLayoutView="70" workbookViewId="0">
      <selection activeCell="E24" sqref="E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45162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2776910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2778586</v>
      </c>
      <c r="D16" s="40">
        <f>+C16-C8</f>
        <v>1676</v>
      </c>
      <c r="E16" s="95">
        <f>+D16*1000/14/3600</f>
        <v>33.253968253968253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2779172</v>
      </c>
      <c r="D21" s="40">
        <f>+C21-C16</f>
        <v>586</v>
      </c>
      <c r="E21" s="95">
        <f>+D21*1000/5/3600</f>
        <v>32.555555555555557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2779768</v>
      </c>
      <c r="D26" s="40">
        <f>+C26-C21</f>
        <v>596</v>
      </c>
      <c r="E26" s="95">
        <f>+D26*1000/5/3600</f>
        <v>33.111111111111114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45163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2779768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0">
        <v>2781422</v>
      </c>
      <c r="D16" s="40">
        <f>+C16-C8</f>
        <v>1654</v>
      </c>
      <c r="E16" s="95">
        <f>+D16*1000/14/3600</f>
        <v>32.817460317460316</v>
      </c>
      <c r="F16" s="41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2782023</v>
      </c>
      <c r="D21" s="40">
        <f>+C21-C16</f>
        <v>601</v>
      </c>
      <c r="E21" s="95">
        <f>+D21*1000/5/3600</f>
        <v>33.388888888888886</v>
      </c>
      <c r="F21" s="41"/>
      <c r="G21" s="147" t="s">
        <v>16</v>
      </c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2782612</v>
      </c>
      <c r="D26" s="40">
        <f>+C26-C21</f>
        <v>589</v>
      </c>
      <c r="E26" s="95">
        <f>+D26*1000/5/3600</f>
        <v>32.722222222222221</v>
      </c>
      <c r="F26" s="41"/>
      <c r="G26" s="147" t="s">
        <v>16</v>
      </c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45164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2782612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0">
        <v>2784239</v>
      </c>
      <c r="D16" s="40">
        <f>+C16-C8</f>
        <v>1627</v>
      </c>
      <c r="E16" s="95">
        <f>+D16*1000/14/3600</f>
        <v>32.281746031746032</v>
      </c>
      <c r="F16" s="45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2784837</v>
      </c>
      <c r="D21" s="40">
        <f>+C21-C16</f>
        <v>598</v>
      </c>
      <c r="E21" s="95">
        <f>+D21*1000/5/3600</f>
        <v>33.222222222222221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2785420</v>
      </c>
      <c r="D26" s="40">
        <f>+C26-C21</f>
        <v>583</v>
      </c>
      <c r="E26" s="95">
        <f>+D26*1000/5/3600</f>
        <v>32.388888888888886</v>
      </c>
      <c r="F26" s="45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45165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26'!C26</f>
        <v>2785420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f>+C9-C8</f>
        <v>-2785420</v>
      </c>
      <c r="E9" s="31">
        <f>+D9*0.277777777777778</f>
        <v>-773727.77777777845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0">
        <v>2787027</v>
      </c>
      <c r="D16" s="40">
        <f>+C16-C8</f>
        <v>1607</v>
      </c>
      <c r="E16" s="95">
        <f>+D16*1000/14/3600</f>
        <v>31.884920634920636</v>
      </c>
      <c r="F16" s="45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7">
        <f t="shared" si="1"/>
        <v>0</v>
      </c>
      <c r="F17" s="99"/>
      <c r="G17" s="153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7">
        <f t="shared" si="1"/>
        <v>0</v>
      </c>
      <c r="F18" s="99"/>
      <c r="G18" s="153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7">
        <f t="shared" si="1"/>
        <v>0</v>
      </c>
      <c r="F19" s="99"/>
      <c r="G19" s="153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8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2787612</v>
      </c>
      <c r="D21" s="40">
        <f>+C21-C16</f>
        <v>585</v>
      </c>
      <c r="E21" s="95">
        <f>+D21*1000/5/3600</f>
        <v>32.5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2788184</v>
      </c>
      <c r="D26" s="40">
        <f>+C26-C21</f>
        <v>572</v>
      </c>
      <c r="E26" s="95">
        <f>+D26*1000/5/3600</f>
        <v>31.777777777777779</v>
      </c>
      <c r="F26" s="45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45166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2788184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0">
        <v>2789803</v>
      </c>
      <c r="D16" s="40">
        <f>+C16-C8</f>
        <v>1619</v>
      </c>
      <c r="E16" s="95">
        <f>+D16*1000/14/3600</f>
        <v>32.123015873015873</v>
      </c>
      <c r="F16" s="45"/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2790387</v>
      </c>
      <c r="D21" s="40">
        <f>+C21-C16</f>
        <v>584</v>
      </c>
      <c r="E21" s="95">
        <f>+D21*1000/5/3600</f>
        <v>32.444444444444443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2790968</v>
      </c>
      <c r="D26" s="40">
        <f>+C26-C21</f>
        <v>581</v>
      </c>
      <c r="E26" s="95">
        <f>+D26*1000/5/3600</f>
        <v>32.277777777777779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7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1'!B7+1</f>
        <v>45140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2715143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 t="s">
        <v>16</v>
      </c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2716747</v>
      </c>
      <c r="D16" s="40">
        <f>+C16-C8</f>
        <v>1604</v>
      </c>
      <c r="E16" s="95">
        <f>+D16*1000/14/3600</f>
        <v>31.825396825396822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49"/>
      <c r="H20" s="15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2717327</v>
      </c>
      <c r="D21" s="40">
        <f>+C21-C16</f>
        <v>580</v>
      </c>
      <c r="E21" s="96">
        <f>+D21*1000/5/3600</f>
        <v>32.222222222222221</v>
      </c>
      <c r="F21" s="41"/>
      <c r="G21" s="151"/>
      <c r="H21" s="15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28"/>
      <c r="H22" s="12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2717901</v>
      </c>
      <c r="D26" s="40">
        <f>+C26-C21</f>
        <v>574</v>
      </c>
      <c r="E26" s="95">
        <f>+D26*1000/5/3600</f>
        <v>31.888888888888889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6" zoomScale="85" zoomScaleNormal="85" zoomScalePageLayoutView="70" workbookViewId="0">
      <selection activeCell="F36" sqref="F3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45167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3">
        <f>+'Día 28'!C26</f>
        <v>2790968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0">
        <v>2792544</v>
      </c>
      <c r="D16" s="40">
        <f>+C16-C8</f>
        <v>1576</v>
      </c>
      <c r="E16" s="95">
        <f>+D16*1000/14/3600</f>
        <v>31.269841269841269</v>
      </c>
      <c r="F16" s="45" t="s">
        <v>16</v>
      </c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2793110</v>
      </c>
      <c r="D21" s="40">
        <f>+C21-C16</f>
        <v>566</v>
      </c>
      <c r="E21" s="95">
        <f>+D21*1000/5/3600</f>
        <v>31.444444444444443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2793694</v>
      </c>
      <c r="D26" s="40">
        <f>+C26-C21</f>
        <v>584</v>
      </c>
      <c r="E26" s="95">
        <f>+D26*1000/5/3600</f>
        <v>32.444444444444443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45168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3">
        <f>+'Día 29'!C26</f>
        <v>2793694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2795236</v>
      </c>
      <c r="D16" s="40">
        <f>+C16-C8</f>
        <v>1542</v>
      </c>
      <c r="E16" s="95">
        <f>+D16*1000/14/3600</f>
        <v>30.595238095238095</v>
      </c>
      <c r="F16" s="45" t="s">
        <v>16</v>
      </c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2795792</v>
      </c>
      <c r="D21" s="40">
        <f>+C21-C16</f>
        <v>556</v>
      </c>
      <c r="E21" s="95">
        <f>+D21*1000/5/3600</f>
        <v>30.888888888888889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7">
        <v>2796341</v>
      </c>
      <c r="D26" s="40">
        <f>+C26-C21</f>
        <v>549</v>
      </c>
      <c r="E26" s="95">
        <f>+D26*1000/5/3600</f>
        <v>30.5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45169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3">
        <f>+'Día 29'!C26</f>
        <v>2793694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2797903</v>
      </c>
      <c r="D16" s="40">
        <f>+C16-C8</f>
        <v>4209</v>
      </c>
      <c r="E16" s="95">
        <f>+D16*1000/14/3600</f>
        <v>83.511904761904773</v>
      </c>
      <c r="F16" s="45" t="s">
        <v>16</v>
      </c>
      <c r="G16" s="147" t="s">
        <v>16</v>
      </c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2798455</v>
      </c>
      <c r="D21" s="40">
        <f>+C21-C16</f>
        <v>552</v>
      </c>
      <c r="E21" s="95">
        <f>+D21*1000/5/3600</f>
        <v>30.666666666666668</v>
      </c>
      <c r="F21" s="45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7">
        <v>2798991</v>
      </c>
      <c r="D26" s="40">
        <f>+C26-C21</f>
        <v>536</v>
      </c>
      <c r="E26" s="95">
        <f>+D26*1000/5/3600</f>
        <v>29.777777777777779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7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2'!B7+1</f>
        <v>45141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2717901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2719528</v>
      </c>
      <c r="D16" s="40">
        <f>+C16-C8</f>
        <v>1627</v>
      </c>
      <c r="E16" s="95">
        <f>+D16*1000/14/3600</f>
        <v>32.281746031746032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2720115</v>
      </c>
      <c r="D21" s="40">
        <f>+C21-C16</f>
        <v>587</v>
      </c>
      <c r="E21" s="95">
        <f>+D21*1000/5/3600</f>
        <v>32.611111111111114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2720704</v>
      </c>
      <c r="D26" s="40">
        <f>+C26-C21</f>
        <v>589</v>
      </c>
      <c r="E26" s="95">
        <f>+D26*1000/5/3600</f>
        <v>32.722222222222221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3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3'!B7+1</f>
        <v>45142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2720704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2722370</v>
      </c>
      <c r="D16" s="40">
        <f>+C16-C8</f>
        <v>1666</v>
      </c>
      <c r="E16" s="95">
        <f>+D16*1000/14/3600</f>
        <v>33.055555555555557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2722980</v>
      </c>
      <c r="D21" s="40">
        <f>+C21-C16</f>
        <v>610</v>
      </c>
      <c r="E21" s="95">
        <f>+D21*1000/5/3600</f>
        <v>33.888888888888886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2723563</v>
      </c>
      <c r="D26" s="40">
        <f>+C26-C21</f>
        <v>583</v>
      </c>
      <c r="E26" s="95">
        <f>+D26*1000/5/3600</f>
        <v>32.388888888888886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7" zoomScale="85" zoomScaleNormal="85" zoomScalePageLayoutView="70" workbookViewId="0">
      <selection activeCell="I16" sqref="I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4'!B7+1</f>
        <v>45143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2723563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2725235</v>
      </c>
      <c r="D16" s="40">
        <f>+C16-C8</f>
        <v>1672</v>
      </c>
      <c r="E16" s="95">
        <f>+D16*1000/14/3600</f>
        <v>33.174603174603178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2725829</v>
      </c>
      <c r="D21" s="40">
        <f>+C21-C16</f>
        <v>594</v>
      </c>
      <c r="E21" s="95">
        <f>+D21*1000/5/3600</f>
        <v>33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2726421</v>
      </c>
      <c r="D26" s="40">
        <f>+C26-C21</f>
        <v>592</v>
      </c>
      <c r="E26" s="95">
        <f>+D26*1000/5/3600</f>
        <v>32.888888888888886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5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5'!B7+1</f>
        <v>45144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2726421</v>
      </c>
      <c r="D8" s="28" t="s">
        <v>16</v>
      </c>
      <c r="E8" s="28"/>
      <c r="F8" s="8"/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2728094</v>
      </c>
      <c r="D16" s="40">
        <f>+C16-C8</f>
        <v>1673</v>
      </c>
      <c r="E16" s="95">
        <f>+D16*1000/14/3600</f>
        <v>33.194444444444443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2728693</v>
      </c>
      <c r="D21" s="40">
        <f>+C21-C16</f>
        <v>599</v>
      </c>
      <c r="E21" s="95">
        <f>+D21*1000/5/3600</f>
        <v>33.277777777777779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2729295</v>
      </c>
      <c r="D26" s="40">
        <f>+C26-C21</f>
        <v>602</v>
      </c>
      <c r="E26" s="95">
        <f>+D26*1000/5/3600</f>
        <v>33.444444444444443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7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6'!B7+1</f>
        <v>45145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2729295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2730963</v>
      </c>
      <c r="D16" s="40">
        <f>+C16-C8</f>
        <v>1668</v>
      </c>
      <c r="E16" s="95">
        <f>+D16*1000/14/3600</f>
        <v>33.095238095238095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2731555</v>
      </c>
      <c r="D21" s="40">
        <f>+C21-C16</f>
        <v>592</v>
      </c>
      <c r="E21" s="95">
        <f>+D21*1000/5/3600</f>
        <v>32.888888888888886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2732128</v>
      </c>
      <c r="D26" s="40">
        <f>+C26-C21</f>
        <v>573</v>
      </c>
      <c r="E26" s="95">
        <f>+D26*1000/5/3600</f>
        <v>31.833333333333332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3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0"/>
      <c r="C2" s="131"/>
      <c r="D2" s="138" t="s">
        <v>25</v>
      </c>
      <c r="E2" s="139"/>
      <c r="F2" s="139"/>
      <c r="G2" s="139"/>
      <c r="H2" s="14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2"/>
      <c r="C3" s="133"/>
      <c r="D3" s="141"/>
      <c r="E3" s="142"/>
      <c r="F3" s="142"/>
      <c r="G3" s="142"/>
      <c r="H3" s="14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4" t="s">
        <v>26</v>
      </c>
      <c r="E5" s="145"/>
      <c r="F5" s="145"/>
      <c r="G5" s="145"/>
      <c r="H5" s="14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45146</v>
      </c>
      <c r="C7" s="22" t="s">
        <v>27</v>
      </c>
      <c r="D7" s="23" t="s">
        <v>28</v>
      </c>
      <c r="E7" s="24" t="s">
        <v>15</v>
      </c>
      <c r="F7" s="25" t="s">
        <v>29</v>
      </c>
      <c r="G7" s="126" t="s">
        <v>30</v>
      </c>
      <c r="H7" s="12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2732128</v>
      </c>
      <c r="D8" s="28" t="s">
        <v>16</v>
      </c>
      <c r="E8" s="28"/>
      <c r="F8" s="8" t="s">
        <v>16</v>
      </c>
      <c r="G8" s="128"/>
      <c r="H8" s="12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4"/>
      <c r="H9" s="13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4"/>
      <c r="H10" s="13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4"/>
      <c r="H11" s="13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4"/>
      <c r="H12" s="13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4"/>
      <c r="H13" s="13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4"/>
      <c r="H14" s="13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4"/>
      <c r="H15" s="13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2733731</v>
      </c>
      <c r="D16" s="40">
        <f>+C16-C8</f>
        <v>1603</v>
      </c>
      <c r="E16" s="95">
        <f>+D16*1000/14/3600</f>
        <v>31.805555555555557</v>
      </c>
      <c r="F16" s="41"/>
      <c r="G16" s="147"/>
      <c r="H16" s="14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4"/>
      <c r="H17" s="13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4"/>
      <c r="H18" s="13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4"/>
      <c r="H19" s="13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4"/>
      <c r="H20" s="13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2734300</v>
      </c>
      <c r="D21" s="40">
        <f>+C21-C16</f>
        <v>569</v>
      </c>
      <c r="E21" s="95">
        <f>+D21*1000/5/3600</f>
        <v>31.611111111111111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4"/>
      <c r="H23" s="13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4"/>
      <c r="H24" s="13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4"/>
      <c r="H25" s="13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2734888</v>
      </c>
      <c r="D26" s="40">
        <f>+C26-C21</f>
        <v>588</v>
      </c>
      <c r="E26" s="95">
        <f>+D26*1000/5/3600</f>
        <v>32.666666666666664</v>
      </c>
      <c r="F26" s="41"/>
      <c r="G26" s="147"/>
      <c r="H26" s="14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4"/>
      <c r="H27" s="13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4"/>
      <c r="H28" s="13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4"/>
      <c r="H29" s="13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4"/>
      <c r="H30" s="13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4"/>
      <c r="H31" s="13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6"/>
      <c r="H32" s="13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EB581F1F-A443-466A-A4BC-770402F39446}"/>
</file>

<file path=customXml/itemProps2.xml><?xml version="1.0" encoding="utf-8"?>
<ds:datastoreItem xmlns:ds="http://schemas.openxmlformats.org/officeDocument/2006/customXml" ds:itemID="{592354E0-8FEA-4510-888E-94EBEFDC9AF0}"/>
</file>

<file path=customXml/itemProps3.xml><?xml version="1.0" encoding="utf-8"?>
<ds:datastoreItem xmlns:ds="http://schemas.openxmlformats.org/officeDocument/2006/customXml" ds:itemID="{9AD8822B-7C26-46C4-A384-CC0B721054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2023-10-23T22:51:22Z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