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6 Mar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40" l="1"/>
  <c r="L36" i="40"/>
  <c r="L31" i="40"/>
  <c r="L30" i="40"/>
  <c r="L25" i="40"/>
  <c r="L24" i="40"/>
  <c r="L19" i="40"/>
  <c r="L18" i="40"/>
  <c r="L13" i="40"/>
  <c r="L12" i="40"/>
  <c r="Q46" i="40"/>
  <c r="G42" i="40"/>
  <c r="H42" i="40"/>
  <c r="P43" i="40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1" i="40"/>
  <c r="P11" i="40"/>
  <c r="F41" i="40" l="1"/>
  <c r="F40" i="40"/>
  <c r="G41" i="40" l="1"/>
  <c r="G44" i="40"/>
  <c r="C8" i="45"/>
  <c r="D16" i="45" s="1"/>
  <c r="E16" i="45" s="1"/>
  <c r="D26" i="45"/>
  <c r="C8" i="42"/>
  <c r="D21" i="45"/>
  <c r="E21" i="45" s="1"/>
  <c r="Q41" i="40" l="1"/>
  <c r="H41" i="40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E17" i="33" l="1"/>
  <c r="F37" i="40" l="1"/>
  <c r="F38" i="40"/>
  <c r="G38" i="40" s="1"/>
  <c r="F39" i="40"/>
  <c r="G39" i="40" l="1"/>
  <c r="G40" i="40"/>
  <c r="Q38" i="40"/>
  <c r="H38" i="40"/>
  <c r="C8" i="41"/>
  <c r="C8" i="34"/>
  <c r="C8" i="33"/>
  <c r="D16" i="33" s="1"/>
  <c r="H40" i="40" l="1"/>
  <c r="Q40" i="40"/>
  <c r="Q39" i="40"/>
  <c r="H39" i="40"/>
  <c r="F29" i="40"/>
  <c r="G29" i="40" s="1"/>
  <c r="F30" i="40"/>
  <c r="G30" i="40" s="1"/>
  <c r="F31" i="40"/>
  <c r="F32" i="40"/>
  <c r="G32" i="40" s="1"/>
  <c r="F33" i="40"/>
  <c r="G33" i="40" s="1"/>
  <c r="F34" i="40"/>
  <c r="G34" i="40" s="1"/>
  <c r="F35" i="40"/>
  <c r="G35" i="40" s="1"/>
  <c r="F36" i="40"/>
  <c r="F22" i="40"/>
  <c r="F23" i="40"/>
  <c r="G23" i="40" s="1"/>
  <c r="F24" i="40"/>
  <c r="G24" i="40" s="1"/>
  <c r="F25" i="40"/>
  <c r="G25" i="40" s="1"/>
  <c r="F26" i="40"/>
  <c r="G26" i="40" s="1"/>
  <c r="F27" i="40"/>
  <c r="G27" i="40" s="1"/>
  <c r="F28" i="40"/>
  <c r="F15" i="40"/>
  <c r="F16" i="40"/>
  <c r="G16" i="40" s="1"/>
  <c r="F17" i="40"/>
  <c r="G17" i="40" s="1"/>
  <c r="F18" i="40"/>
  <c r="G18" i="40" s="1"/>
  <c r="F19" i="40"/>
  <c r="G19" i="40" s="1"/>
  <c r="F20" i="40"/>
  <c r="F21" i="40"/>
  <c r="G21" i="40" s="1"/>
  <c r="F11" i="40"/>
  <c r="G11" i="40" s="1"/>
  <c r="F12" i="40"/>
  <c r="G12" i="40" s="1"/>
  <c r="F13" i="40"/>
  <c r="G13" i="40" s="1"/>
  <c r="F14" i="40"/>
  <c r="G14" i="40" s="1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E23" i="27"/>
  <c r="D21" i="27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 s="1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Q19" i="40" l="1"/>
  <c r="H19" i="40"/>
  <c r="G36" i="40"/>
  <c r="G37" i="40"/>
  <c r="Q18" i="40"/>
  <c r="H18" i="40"/>
  <c r="Q26" i="40"/>
  <c r="H26" i="40"/>
  <c r="H12" i="40"/>
  <c r="Q12" i="40"/>
  <c r="Q25" i="40"/>
  <c r="H25" i="40"/>
  <c r="H34" i="40"/>
  <c r="Q34" i="40"/>
  <c r="Q11" i="40"/>
  <c r="H11" i="40"/>
  <c r="H16" i="40"/>
  <c r="Q16" i="40"/>
  <c r="Q24" i="40"/>
  <c r="H24" i="40"/>
  <c r="Q33" i="40"/>
  <c r="H33" i="40"/>
  <c r="Q14" i="40"/>
  <c r="H14" i="40"/>
  <c r="Q30" i="40"/>
  <c r="H30" i="40"/>
  <c r="Q29" i="40"/>
  <c r="H29" i="40"/>
  <c r="Q21" i="40"/>
  <c r="H21" i="40"/>
  <c r="G15" i="40"/>
  <c r="Q23" i="40"/>
  <c r="H23" i="40"/>
  <c r="Q32" i="40"/>
  <c r="H32" i="40"/>
  <c r="Q27" i="40"/>
  <c r="H27" i="40"/>
  <c r="H13" i="40"/>
  <c r="Q13" i="40"/>
  <c r="Q35" i="40"/>
  <c r="H35" i="40"/>
  <c r="Q17" i="40"/>
  <c r="H17" i="40"/>
  <c r="G20" i="40"/>
  <c r="G28" i="40"/>
  <c r="G22" i="40"/>
  <c r="G31" i="40"/>
  <c r="P44" i="40"/>
  <c r="H22" i="40" l="1"/>
  <c r="Q22" i="40"/>
  <c r="H31" i="40"/>
  <c r="Q31" i="40"/>
  <c r="Q37" i="40"/>
  <c r="H37" i="40"/>
  <c r="Q36" i="40"/>
  <c r="H36" i="40"/>
  <c r="Q20" i="40"/>
  <c r="H20" i="40"/>
  <c r="Q28" i="40"/>
  <c r="H28" i="40"/>
  <c r="Q15" i="40"/>
  <c r="Q43" i="40" s="1"/>
  <c r="H15" i="40"/>
  <c r="Q44" i="40" l="1"/>
</calcChain>
</file>

<file path=xl/sharedStrings.xml><?xml version="1.0" encoding="utf-8"?>
<sst xmlns="http://schemas.openxmlformats.org/spreadsheetml/2006/main" count="751" uniqueCount="68">
  <si>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</si>
  <si>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</si>
  <si>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</si>
  <si>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</si>
  <si>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</si>
  <si>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</si>
  <si>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</si>
  <si>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</si>
  <si>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</si>
  <si>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</si>
  <si>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</si>
  <si>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</si>
  <si>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</si>
  <si>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</si>
  <si>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</si>
  <si>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</si>
  <si>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</si>
  <si>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</si>
  <si>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</si>
  <si>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</si>
  <si>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</si>
  <si>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</si>
  <si>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</si>
  <si>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</si>
  <si>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</si>
  <si>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</si>
  <si>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</si>
  <si>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</si>
  <si>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</si>
  <si>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</si>
  <si>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</si>
  <si>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</si>
  <si>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</si>
  <si>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1 de marzo 2024</t>
  </si>
  <si>
    <t>2 de marzo 2024</t>
  </si>
  <si>
    <t>3 de marzo 2024</t>
  </si>
  <si>
    <t xml:space="preserve"> 5 de marzo 2024</t>
  </si>
  <si>
    <t>6 de marzo 2024</t>
  </si>
  <si>
    <t>7 de marzo 2024</t>
  </si>
  <si>
    <t>8 de marzo 2024</t>
  </si>
  <si>
    <t>9 de Marzo 2024</t>
  </si>
  <si>
    <t>10 de Marzo 2024</t>
  </si>
  <si>
    <t>11 de Marzo 2024</t>
  </si>
  <si>
    <t>12 de Marzo 2024</t>
  </si>
  <si>
    <t>13 de Marzo 2024</t>
  </si>
  <si>
    <t>14 de Marzo 2024</t>
  </si>
  <si>
    <t>15 de Marzo 2024</t>
  </si>
  <si>
    <t>16  de Marzo 2024</t>
  </si>
  <si>
    <t>17 de Marzo 2024</t>
  </si>
  <si>
    <t>18 de Marzo 2024</t>
  </si>
  <si>
    <t>19 de Marzo 2024</t>
  </si>
  <si>
    <t>20 de Marzo 2024</t>
  </si>
  <si>
    <t>21 de Marzo 2024</t>
  </si>
  <si>
    <t>22 de Marzo 2024</t>
  </si>
  <si>
    <t>23 de Marzo 2024</t>
  </si>
  <si>
    <t>24 de Marzo 2024</t>
  </si>
  <si>
    <t>25 de Marzo 2024</t>
  </si>
  <si>
    <t>26 de Marzo 2024</t>
  </si>
  <si>
    <t>27 de Marzo 2024</t>
  </si>
  <si>
    <t>28 de Marzo 2024</t>
  </si>
  <si>
    <t>29 de Marzo 2024</t>
  </si>
  <si>
    <t>30 de Marzo 2024</t>
  </si>
  <si>
    <t>31 de Marzo 2024</t>
  </si>
  <si>
    <t>Aporte 1 al 3 de marzo</t>
  </si>
  <si>
    <t>Aporte 4 al 10 de marzo</t>
  </si>
  <si>
    <t>Aporte 11 al 17 de marzo</t>
  </si>
  <si>
    <t>Aporte 18 al 24 de marzo</t>
  </si>
  <si>
    <t>Aporte 25 al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</si>
</sst>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14" fontId="8" fillId="0" borderId="15" xfId="0" quotePrefix="1" applyNumberFormat="1" applyFont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4" zoomScale="90" zoomScaleNormal="90" workbookViewId="0">
      <selection activeCell="F41" sqref="F41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0" t="s">
        <v>4</v>
      </c>
      <c r="D8" s="110" t="s">
        <v>5</v>
      </c>
      <c r="E8" s="46" t="s">
        <v>6</v>
      </c>
      <c r="F8" s="110" t="s">
        <v>7</v>
      </c>
      <c r="G8" s="114" t="s">
        <v>8</v>
      </c>
      <c r="H8" s="115"/>
      <c r="I8" s="1"/>
      <c r="J8" s="1"/>
      <c r="K8" s="60" t="s">
        <v>9</v>
      </c>
      <c r="L8" s="64"/>
      <c r="M8" s="64"/>
      <c r="N8" s="64"/>
      <c r="O8" s="112" t="s">
        <v>10</v>
      </c>
      <c r="P8" s="110" t="s">
        <v>11</v>
      </c>
      <c r="Q8" s="112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1"/>
      <c r="D9" s="111"/>
      <c r="E9" s="84" t="s">
        <v>13</v>
      </c>
      <c r="F9" s="111"/>
      <c r="G9" s="116"/>
      <c r="H9" s="117"/>
      <c r="I9" s="1"/>
      <c r="J9" s="1"/>
      <c r="K9" s="1"/>
      <c r="L9" s="64"/>
      <c r="M9" s="64"/>
      <c r="N9" s="64"/>
      <c r="O9" s="113"/>
      <c r="P9" s="111"/>
      <c r="Q9" s="113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45351</v>
      </c>
      <c r="E10" s="82">
        <v>0.33333333333333331</v>
      </c>
      <c r="F10" s="83">
        <v>3300766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45352</v>
      </c>
      <c r="E11" s="61">
        <v>0.33333333333333331</v>
      </c>
      <c r="F11" s="49">
        <f>'Día 1'!C16</f>
        <v>3303748</v>
      </c>
      <c r="G11" s="49">
        <f>F11-F10</f>
        <v>2982</v>
      </c>
      <c r="H11" s="50">
        <f>G11*1000/24/60/60</f>
        <v>34.513888888888893</v>
      </c>
      <c r="I11" s="1"/>
      <c r="J11" s="1"/>
      <c r="K11" s="120" t="s">
        <v>63</v>
      </c>
      <c r="L11" s="121"/>
      <c r="M11" s="122"/>
      <c r="O11" s="49">
        <v>30</v>
      </c>
      <c r="P11" s="49">
        <f>O11*60*60*24/1000</f>
        <v>2592</v>
      </c>
      <c r="Q11" s="49">
        <f>G11</f>
        <v>2982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45353</v>
      </c>
      <c r="E12" s="61">
        <v>0.33333333333333331</v>
      </c>
      <c r="F12" s="49">
        <f>'Día 2'!C16</f>
        <v>3306653</v>
      </c>
      <c r="G12" s="49">
        <f t="shared" ref="G12:G41" si="0">F12-F11</f>
        <v>2905</v>
      </c>
      <c r="H12" s="50">
        <f t="shared" ref="H12:H41" si="1">G12*1000/24/60/60</f>
        <v>33.622685185185183</v>
      </c>
      <c r="I12" s="1"/>
      <c r="K12" s="62"/>
      <c r="L12" s="68">
        <f>SUM(G11:G13)</f>
        <v>8729</v>
      </c>
      <c r="M12" s="70" t="s">
        <v>14</v>
      </c>
      <c r="N12" s="67"/>
      <c r="O12" s="49">
        <v>30</v>
      </c>
      <c r="P12" s="49">
        <f t="shared" ref="P12:P41" si="2">O12*60*60*24/1000</f>
        <v>2592</v>
      </c>
      <c r="Q12" s="49">
        <f t="shared" ref="Q12:Q41" si="3">G12</f>
        <v>2905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45354</v>
      </c>
      <c r="E13" s="61">
        <v>0.33333333333333331</v>
      </c>
      <c r="F13" s="49">
        <f>'Día 3'!C16</f>
        <v>3309495</v>
      </c>
      <c r="G13" s="49">
        <f t="shared" si="0"/>
        <v>2842</v>
      </c>
      <c r="H13" s="50">
        <f t="shared" si="1"/>
        <v>32.893518518518519</v>
      </c>
      <c r="I13" s="1"/>
      <c r="J13" s="1"/>
      <c r="K13" s="62"/>
      <c r="L13" s="73">
        <f>L12*1000/3/24/60/60</f>
        <v>33.676697530864196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2842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45355</v>
      </c>
      <c r="E14" s="61">
        <v>0.33333333333333331</v>
      </c>
      <c r="F14" s="49">
        <f>'Día 4'!C16</f>
        <v>3312390</v>
      </c>
      <c r="G14" s="49">
        <f t="shared" si="0"/>
        <v>2895</v>
      </c>
      <c r="H14" s="50">
        <f t="shared" si="1"/>
        <v>33.506944444444443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2895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45356</v>
      </c>
      <c r="E15" s="61">
        <v>0.33333333333333331</v>
      </c>
      <c r="F15" s="49">
        <f>'Día 5'!C16</f>
        <v>3315273</v>
      </c>
      <c r="G15" s="49">
        <f t="shared" si="0"/>
        <v>2883</v>
      </c>
      <c r="H15" s="50">
        <f t="shared" si="1"/>
        <v>33.368055555555557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2883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45357</v>
      </c>
      <c r="E16" s="61">
        <v>0.33333333333333331</v>
      </c>
      <c r="F16" s="49">
        <f>'DÍa 6'!C16</f>
        <v>3318082</v>
      </c>
      <c r="G16" s="49">
        <f t="shared" si="0"/>
        <v>2809</v>
      </c>
      <c r="H16" s="50">
        <f t="shared" si="1"/>
        <v>32.511574074074076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2809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45358</v>
      </c>
      <c r="E17" s="61">
        <v>0.33333333333333331</v>
      </c>
      <c r="F17" s="49">
        <f>'Día 7'!C16</f>
        <v>3320930</v>
      </c>
      <c r="G17" s="49">
        <f t="shared" si="0"/>
        <v>2848</v>
      </c>
      <c r="H17" s="50">
        <f t="shared" si="1"/>
        <v>32.962962962962962</v>
      </c>
      <c r="I17" s="1"/>
      <c r="J17" s="1"/>
      <c r="K17" s="120" t="s">
        <v>64</v>
      </c>
      <c r="L17" s="121"/>
      <c r="M17" s="122"/>
      <c r="N17" s="67"/>
      <c r="O17" s="49">
        <v>30</v>
      </c>
      <c r="P17" s="49">
        <f t="shared" si="2"/>
        <v>2592</v>
      </c>
      <c r="Q17" s="49">
        <f t="shared" si="3"/>
        <v>2848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45359</v>
      </c>
      <c r="E18" s="61">
        <v>0.33333333333333331</v>
      </c>
      <c r="F18" s="49">
        <f>'Día 8'!C16</f>
        <v>3323774</v>
      </c>
      <c r="G18" s="49">
        <f t="shared" si="0"/>
        <v>2844</v>
      </c>
      <c r="H18" s="50">
        <f t="shared" si="1"/>
        <v>32.916666666666664</v>
      </c>
      <c r="I18" s="1"/>
      <c r="K18" s="62"/>
      <c r="L18" s="68">
        <f>SUM(G14:G20)</f>
        <v>19866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2844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45360</v>
      </c>
      <c r="E19" s="61">
        <v>0.33333333333333331</v>
      </c>
      <c r="F19" s="49">
        <f>'Día 9'!C16</f>
        <v>3326583</v>
      </c>
      <c r="G19" s="49">
        <f t="shared" si="0"/>
        <v>2809</v>
      </c>
      <c r="H19" s="50">
        <f t="shared" si="1"/>
        <v>32.511574074074076</v>
      </c>
      <c r="I19" s="1"/>
      <c r="J19" s="1"/>
      <c r="K19" s="62"/>
      <c r="L19" s="73">
        <f>L18*1000/7/24/60/60</f>
        <v>32.847222222222221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2809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45361</v>
      </c>
      <c r="E20" s="61">
        <v>0.33333333333333331</v>
      </c>
      <c r="F20" s="49">
        <f>'Día 10'!C16</f>
        <v>3329361</v>
      </c>
      <c r="G20" s="49">
        <f t="shared" si="0"/>
        <v>2778</v>
      </c>
      <c r="H20" s="50">
        <f t="shared" si="1"/>
        <v>32.152777777777779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2778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45362</v>
      </c>
      <c r="E21" s="61">
        <v>0.33333333333333331</v>
      </c>
      <c r="F21" s="49">
        <f>'Día 11'!C16</f>
        <v>3332140</v>
      </c>
      <c r="G21" s="49">
        <f t="shared" si="0"/>
        <v>2779</v>
      </c>
      <c r="H21" s="50">
        <f t="shared" si="1"/>
        <v>32.164351851851855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2779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45363</v>
      </c>
      <c r="E22" s="61">
        <v>0.33333333333333331</v>
      </c>
      <c r="F22" s="49">
        <f>'Día 12'!C16</f>
        <v>3334898</v>
      </c>
      <c r="G22" s="49">
        <f t="shared" si="0"/>
        <v>2758</v>
      </c>
      <c r="H22" s="50">
        <f t="shared" si="1"/>
        <v>31.921296296296298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2758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45364</v>
      </c>
      <c r="E23" s="61">
        <v>0.33333333333333331</v>
      </c>
      <c r="F23" s="49">
        <f>'Día 13'!C16</f>
        <v>3337592</v>
      </c>
      <c r="G23" s="49">
        <f t="shared" si="0"/>
        <v>2694</v>
      </c>
      <c r="H23" s="50">
        <f t="shared" si="1"/>
        <v>31.180555555555554</v>
      </c>
      <c r="I23" s="1"/>
      <c r="J23" s="1"/>
      <c r="K23" s="120" t="s">
        <v>65</v>
      </c>
      <c r="L23" s="121"/>
      <c r="M23" s="122"/>
      <c r="N23" s="67"/>
      <c r="O23" s="49">
        <v>30</v>
      </c>
      <c r="P23" s="49">
        <f t="shared" si="2"/>
        <v>2592</v>
      </c>
      <c r="Q23" s="49">
        <f t="shared" si="3"/>
        <v>2694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45365</v>
      </c>
      <c r="E24" s="61">
        <v>0.33333333333333331</v>
      </c>
      <c r="F24" s="49">
        <f>'Día 14'!C16</f>
        <v>3340382</v>
      </c>
      <c r="G24" s="49">
        <f t="shared" si="0"/>
        <v>2790</v>
      </c>
      <c r="H24" s="50">
        <f t="shared" si="1"/>
        <v>32.291666666666664</v>
      </c>
      <c r="I24" s="1"/>
      <c r="K24" s="62"/>
      <c r="L24" s="68">
        <f>SUM(G21:G27)</f>
        <v>19376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2790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45366</v>
      </c>
      <c r="E25" s="61">
        <v>0.33333333333333331</v>
      </c>
      <c r="F25" s="49">
        <f>'Día 15'!C16</f>
        <v>3343194</v>
      </c>
      <c r="G25" s="49">
        <f t="shared" si="0"/>
        <v>2812</v>
      </c>
      <c r="H25" s="50">
        <f t="shared" si="1"/>
        <v>32.546296296296298</v>
      </c>
      <c r="I25" s="1"/>
      <c r="J25" s="1"/>
      <c r="K25" s="62"/>
      <c r="L25" s="73">
        <f>L24*1000/7/24/60/60</f>
        <v>32.037037037037038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2812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45367</v>
      </c>
      <c r="E26" s="61">
        <v>0.33333333333333331</v>
      </c>
      <c r="F26" s="49">
        <f>'Día 16'!C16</f>
        <v>3346021</v>
      </c>
      <c r="G26" s="49">
        <f t="shared" si="0"/>
        <v>2827</v>
      </c>
      <c r="H26" s="50">
        <f t="shared" si="1"/>
        <v>32.719907407407412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2827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45368</v>
      </c>
      <c r="E27" s="61">
        <v>0.33333333333333331</v>
      </c>
      <c r="F27" s="49">
        <f>'Día 17'!C16</f>
        <v>3348737</v>
      </c>
      <c r="G27" s="49">
        <f t="shared" si="0"/>
        <v>2716</v>
      </c>
      <c r="H27" s="50">
        <f t="shared" si="1"/>
        <v>31.435185185185183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2716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45369</v>
      </c>
      <c r="E28" s="61">
        <v>0.33333333333333331</v>
      </c>
      <c r="F28" s="49">
        <f>'Día 18'!C16</f>
        <v>3351432</v>
      </c>
      <c r="G28" s="49">
        <f t="shared" si="0"/>
        <v>2695</v>
      </c>
      <c r="H28" s="50">
        <f t="shared" si="1"/>
        <v>31.19212962962963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2695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45370</v>
      </c>
      <c r="E29" s="61">
        <v>0.33333333333333331</v>
      </c>
      <c r="F29" s="49">
        <f>'Día 19'!C16</f>
        <v>3354147</v>
      </c>
      <c r="G29" s="49">
        <f t="shared" si="0"/>
        <v>2715</v>
      </c>
      <c r="H29" s="50">
        <f t="shared" si="1"/>
        <v>31.423611111111111</v>
      </c>
      <c r="I29" s="1"/>
      <c r="J29" s="1"/>
      <c r="K29" s="120" t="s">
        <v>66</v>
      </c>
      <c r="L29" s="121"/>
      <c r="M29" s="122"/>
      <c r="N29" s="67"/>
      <c r="O29" s="49">
        <v>30</v>
      </c>
      <c r="P29" s="49">
        <f t="shared" si="2"/>
        <v>2592</v>
      </c>
      <c r="Q29" s="49">
        <f t="shared" si="3"/>
        <v>2715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45371</v>
      </c>
      <c r="E30" s="61">
        <v>0.33333333333333331</v>
      </c>
      <c r="F30" s="49">
        <f>'Día 20'!C16</f>
        <v>3357013</v>
      </c>
      <c r="G30" s="49">
        <f t="shared" si="0"/>
        <v>2866</v>
      </c>
      <c r="H30" s="50">
        <f t="shared" si="1"/>
        <v>33.171296296296298</v>
      </c>
      <c r="I30" s="1"/>
      <c r="K30" s="62"/>
      <c r="L30" s="68">
        <f>SUM(G28:G34)</f>
        <v>19632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2866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45372</v>
      </c>
      <c r="E31" s="61">
        <v>0.33333333333333331</v>
      </c>
      <c r="F31" s="49">
        <f>'Día 21'!C16</f>
        <v>3359851</v>
      </c>
      <c r="G31" s="49">
        <f t="shared" si="0"/>
        <v>2838</v>
      </c>
      <c r="H31" s="50">
        <f t="shared" si="1"/>
        <v>32.847222222222221</v>
      </c>
      <c r="I31" s="1"/>
      <c r="J31" s="1"/>
      <c r="K31" s="62"/>
      <c r="L31" s="73">
        <f>L30*1000/7/24/60/60</f>
        <v>32.460317460317455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2838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45373</v>
      </c>
      <c r="E32" s="61">
        <v>0.33333333333333331</v>
      </c>
      <c r="F32" s="49">
        <f>'Día 22'!C16</f>
        <v>3362692</v>
      </c>
      <c r="G32" s="49">
        <f t="shared" si="0"/>
        <v>2841</v>
      </c>
      <c r="H32" s="50">
        <f t="shared" si="1"/>
        <v>32.881944444444443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2841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45374</v>
      </c>
      <c r="E33" s="61">
        <v>0.33333333333333331</v>
      </c>
      <c r="F33" s="49">
        <f>'Día 23'!C16</f>
        <v>3365526</v>
      </c>
      <c r="G33" s="49">
        <f t="shared" si="0"/>
        <v>2834</v>
      </c>
      <c r="H33" s="50">
        <f t="shared" si="1"/>
        <v>32.800925925925924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2834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45375</v>
      </c>
      <c r="E34" s="61">
        <v>0.33333333333333331</v>
      </c>
      <c r="F34" s="49">
        <f>'Día 24'!C16</f>
        <v>3368369</v>
      </c>
      <c r="G34" s="49">
        <f t="shared" si="0"/>
        <v>2843</v>
      </c>
      <c r="H34" s="50">
        <f t="shared" si="1"/>
        <v>32.905092592592588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2843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45376</v>
      </c>
      <c r="E35" s="61">
        <v>0.33333333333333331</v>
      </c>
      <c r="F35" s="49">
        <f>'Día 25'!C16</f>
        <v>3371219</v>
      </c>
      <c r="G35" s="49">
        <f t="shared" si="0"/>
        <v>2850</v>
      </c>
      <c r="H35" s="50">
        <f t="shared" si="1"/>
        <v>32.986111111111114</v>
      </c>
      <c r="I35" s="1"/>
      <c r="J35" s="1"/>
      <c r="K35" s="120" t="s">
        <v>67</v>
      </c>
      <c r="L35" s="121"/>
      <c r="M35" s="122"/>
      <c r="N35" s="67"/>
      <c r="O35" s="49">
        <v>30</v>
      </c>
      <c r="P35" s="49">
        <f t="shared" si="2"/>
        <v>2592</v>
      </c>
      <c r="Q35" s="49">
        <f t="shared" si="3"/>
        <v>2850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45377</v>
      </c>
      <c r="E36" s="61">
        <v>0.33333333333333331</v>
      </c>
      <c r="F36" s="49">
        <f>'Día 26'!C16</f>
        <v>3374089</v>
      </c>
      <c r="G36" s="49">
        <f t="shared" si="0"/>
        <v>2870</v>
      </c>
      <c r="H36" s="50">
        <f t="shared" si="1"/>
        <v>33.217592592592588</v>
      </c>
      <c r="I36" s="1"/>
      <c r="K36" s="62"/>
      <c r="L36" s="68">
        <f>SUM(G35:G41)</f>
        <v>20257</v>
      </c>
      <c r="M36" s="70" t="s">
        <v>14</v>
      </c>
      <c r="N36" s="67"/>
      <c r="O36" s="49">
        <v>30</v>
      </c>
      <c r="P36" s="49">
        <f t="shared" si="2"/>
        <v>2592</v>
      </c>
      <c r="Q36" s="49">
        <f t="shared" si="3"/>
        <v>2870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45378</v>
      </c>
      <c r="E37" s="61">
        <v>0.33333333333333331</v>
      </c>
      <c r="F37" s="49">
        <f>'Día 27'!C16</f>
        <v>3376936</v>
      </c>
      <c r="G37" s="49">
        <f t="shared" si="0"/>
        <v>2847</v>
      </c>
      <c r="H37" s="50">
        <f t="shared" si="1"/>
        <v>32.951388888888886</v>
      </c>
      <c r="I37" s="1"/>
      <c r="J37" s="1"/>
      <c r="K37" s="62"/>
      <c r="L37" s="73">
        <f>L36*1000/7/24/60/60</f>
        <v>33.49371693121693</v>
      </c>
      <c r="M37" s="73" t="s">
        <v>15</v>
      </c>
      <c r="N37" s="67"/>
      <c r="O37" s="49">
        <v>30</v>
      </c>
      <c r="P37" s="49">
        <f t="shared" si="2"/>
        <v>2592</v>
      </c>
      <c r="Q37" s="49">
        <f t="shared" si="3"/>
        <v>2847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45379</v>
      </c>
      <c r="E38" s="61">
        <v>0.33333333333333331</v>
      </c>
      <c r="F38" s="49">
        <f>'Día 28'!C16</f>
        <v>3379812</v>
      </c>
      <c r="G38" s="49">
        <f t="shared" si="0"/>
        <v>2876</v>
      </c>
      <c r="H38" s="50">
        <f t="shared" si="1"/>
        <v>33.287037037037038</v>
      </c>
      <c r="I38" s="1"/>
      <c r="J38" s="1"/>
      <c r="K38" s="63"/>
      <c r="L38" s="71"/>
      <c r="M38" s="72"/>
      <c r="N38" s="67"/>
      <c r="O38" s="49">
        <v>30</v>
      </c>
      <c r="P38" s="49">
        <f t="shared" si="2"/>
        <v>2592</v>
      </c>
      <c r="Q38" s="49">
        <f t="shared" si="3"/>
        <v>2876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45380</v>
      </c>
      <c r="E39" s="61">
        <v>0.33333333333333331</v>
      </c>
      <c r="F39" s="49">
        <f>'Día 29'!C16</f>
        <v>3382728</v>
      </c>
      <c r="G39" s="49">
        <f t="shared" si="0"/>
        <v>2916</v>
      </c>
      <c r="H39" s="50">
        <f t="shared" si="1"/>
        <v>33.75</v>
      </c>
      <c r="I39" s="1"/>
      <c r="J39" s="1"/>
      <c r="K39" s="1"/>
      <c r="L39" s="65"/>
      <c r="M39" s="66"/>
      <c r="N39" s="67"/>
      <c r="O39" s="49">
        <v>30</v>
      </c>
      <c r="P39" s="49">
        <f t="shared" si="2"/>
        <v>2592</v>
      </c>
      <c r="Q39" s="49">
        <f t="shared" si="3"/>
        <v>2916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45381</v>
      </c>
      <c r="E40" s="61">
        <v>0.33333333333333298</v>
      </c>
      <c r="F40" s="49">
        <f>'Día 30'!C16</f>
        <v>3385669</v>
      </c>
      <c r="G40" s="49">
        <f t="shared" si="0"/>
        <v>2941</v>
      </c>
      <c r="H40" s="50">
        <f t="shared" si="1"/>
        <v>34.039351851851855</v>
      </c>
      <c r="I40" s="1"/>
      <c r="J40" s="1"/>
      <c r="K40" s="1"/>
      <c r="L40" s="65"/>
      <c r="M40" s="66"/>
      <c r="N40" s="67"/>
      <c r="O40" s="49">
        <v>30</v>
      </c>
      <c r="P40" s="49">
        <f t="shared" si="2"/>
        <v>2592</v>
      </c>
      <c r="Q40" s="49">
        <f t="shared" si="3"/>
        <v>2941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45382</v>
      </c>
      <c r="E41" s="61">
        <v>0.33333333333333298</v>
      </c>
      <c r="F41" s="49">
        <f>'Día 31'!C16</f>
        <v>3388626</v>
      </c>
      <c r="G41" s="49">
        <f t="shared" si="0"/>
        <v>2957</v>
      </c>
      <c r="H41" s="50">
        <f t="shared" si="1"/>
        <v>34.224537037037038</v>
      </c>
      <c r="I41" s="1"/>
      <c r="J41" s="1"/>
      <c r="K41" s="1"/>
      <c r="L41" s="1"/>
      <c r="M41" s="1"/>
      <c r="N41" s="1"/>
      <c r="O41" s="49">
        <v>30</v>
      </c>
      <c r="P41" s="49">
        <f t="shared" si="2"/>
        <v>2592</v>
      </c>
      <c r="Q41" s="49">
        <f t="shared" si="3"/>
        <v>2957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51"/>
      <c r="D42" s="152"/>
      <c r="E42" s="153"/>
      <c r="F42" s="154"/>
      <c r="G42" s="155">
        <f>(AVERAGE(G11:G41)-2592)/2592</f>
        <v>9.3438868976503317E-2</v>
      </c>
      <c r="H42" s="155">
        <f>(AVERAGE(H11:H41)-30)/30</f>
        <v>9.3438868976503636E-2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18" t="s">
        <v>17</v>
      </c>
      <c r="O43" s="77" t="s">
        <v>18</v>
      </c>
      <c r="P43" s="76">
        <f>SUM(P11:P41)</f>
        <v>80352</v>
      </c>
      <c r="Q43" s="94">
        <f>SUM(Q11:Q41)</f>
        <v>87860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8" t="s">
        <v>19</v>
      </c>
      <c r="E44" s="58"/>
      <c r="F44" s="58"/>
      <c r="G44" s="87">
        <f>(F41-F10)*1000/31/24/60/60</f>
        <v>32.803166069295102</v>
      </c>
      <c r="H44" s="59" t="s">
        <v>20</v>
      </c>
      <c r="I44" s="1"/>
      <c r="J44" s="1"/>
      <c r="K44" s="1"/>
      <c r="L44" s="1"/>
      <c r="M44" s="60"/>
      <c r="N44" s="119"/>
      <c r="O44" s="78" t="s">
        <v>21</v>
      </c>
      <c r="P44" s="93">
        <f>P43*1000/31/24/60/60</f>
        <v>30</v>
      </c>
      <c r="Q44" s="96">
        <f>Q43*1000/31/24/60/60</f>
        <v>32.803166069295102</v>
      </c>
      <c r="R44" s="60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4" t="s">
        <v>23</v>
      </c>
      <c r="O46" s="75" t="s">
        <v>14</v>
      </c>
      <c r="P46" s="75"/>
      <c r="Q46" s="86">
        <f>Q43-P43</f>
        <v>7508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60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8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3324935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3326583</v>
      </c>
      <c r="D16" s="40">
        <f>+C16-C8</f>
        <v>1648</v>
      </c>
      <c r="E16" s="97">
        <f>+D16*1000/14/3600</f>
        <v>32.698412698412696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3327163</v>
      </c>
      <c r="D21" s="40">
        <f>+C21-C16</f>
        <v>580</v>
      </c>
      <c r="E21" s="97">
        <f>+D21*1000/5/3600</f>
        <v>32.222222222222221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3327740</v>
      </c>
      <c r="D26" s="40">
        <f>+C26-C21</f>
        <v>577</v>
      </c>
      <c r="E26" s="97">
        <f>+D26*1000/5/3600</f>
        <v>32.055555555555557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3327740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3329361</v>
      </c>
      <c r="D16" s="40">
        <f>+C16-C8</f>
        <v>1621</v>
      </c>
      <c r="E16" s="97">
        <f>+D16*1000/14/3600</f>
        <v>32.162698412698411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3329929</v>
      </c>
      <c r="D21" s="40">
        <f>+C21-C16</f>
        <v>568</v>
      </c>
      <c r="E21" s="97">
        <f>+D21*1000/5/3600</f>
        <v>31.555555555555557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3330505</v>
      </c>
      <c r="D26" s="40">
        <f>+C26-C21</f>
        <v>576</v>
      </c>
      <c r="E26" s="97">
        <f>+D26*1000/5/3600</f>
        <v>32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3330505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3332140</v>
      </c>
      <c r="D16" s="40">
        <f>+C16-C8</f>
        <v>1635</v>
      </c>
      <c r="E16" s="97">
        <f>+D16*1000/14/3600</f>
        <v>32.44047619047619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3332712</v>
      </c>
      <c r="D21" s="40">
        <f>+C21-C16</f>
        <v>572</v>
      </c>
      <c r="E21" s="97">
        <f>+D21*1000/5/3600</f>
        <v>31.777777777777779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3333292</v>
      </c>
      <c r="D26" s="40">
        <f>+C26-C21</f>
        <v>580</v>
      </c>
      <c r="E26" s="97">
        <f>+D26*1000/5/3600</f>
        <v>32.222222222222221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3333292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3334898</v>
      </c>
      <c r="D16" s="40">
        <f>+C16-C8</f>
        <v>1606</v>
      </c>
      <c r="E16" s="97">
        <f>+D16*1000/14/3600</f>
        <v>31.865079365079364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3335393</v>
      </c>
      <c r="D21" s="40">
        <f>+C21-C16</f>
        <v>495</v>
      </c>
      <c r="E21" s="97">
        <f>+D21*1000/5/3600</f>
        <v>27.5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3335968</v>
      </c>
      <c r="D26" s="40">
        <f>+C26-C21</f>
        <v>575</v>
      </c>
      <c r="E26" s="97">
        <f>+D26*1000/5/3600</f>
        <v>31.944444444444443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D9" sqref="D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3335968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3337592</v>
      </c>
      <c r="D16" s="40">
        <f>+C16-C8</f>
        <v>1624</v>
      </c>
      <c r="E16" s="97">
        <f>+D16*1000/14/3600</f>
        <v>32.222222222222221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3338172</v>
      </c>
      <c r="D21" s="40">
        <f>+C21-C16</f>
        <v>580</v>
      </c>
      <c r="E21" s="97">
        <f>+D21*1000/5/3600</f>
        <v>32.222222222222221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3338741</v>
      </c>
      <c r="D26" s="40">
        <f>+C26-C21</f>
        <v>569</v>
      </c>
      <c r="E26" s="97">
        <f>+D26*1000/5/3600</f>
        <v>31.611111111111111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3338741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3340382</v>
      </c>
      <c r="D16" s="40">
        <f>+C16-C8</f>
        <v>1641</v>
      </c>
      <c r="E16" s="97">
        <f>+D16*1000/14/3600</f>
        <v>32.55952380952381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3340970</v>
      </c>
      <c r="D21" s="40">
        <f>+C21-C16</f>
        <v>588</v>
      </c>
      <c r="E21" s="97">
        <f>+D21*1000/5/3600</f>
        <v>32.666666666666664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3341554</v>
      </c>
      <c r="D26" s="40">
        <f>+C26-C21</f>
        <v>584</v>
      </c>
      <c r="E26" s="97">
        <f>+D26*1000/5/3600</f>
        <v>32.444444444444443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3341554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3343194</v>
      </c>
      <c r="D16" s="40">
        <f>+C16-C8</f>
        <v>1640</v>
      </c>
      <c r="E16" s="97">
        <f>+D16*1000/14/3600</f>
        <v>32.539682539682538</v>
      </c>
      <c r="F16" s="41" t="s">
        <v>16</v>
      </c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3343772</v>
      </c>
      <c r="D21" s="40">
        <f>+C21-C16</f>
        <v>578</v>
      </c>
      <c r="E21" s="97">
        <f>+D21*1000/5/3600</f>
        <v>32.111111111111114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3344360</v>
      </c>
      <c r="D26" s="40">
        <f>+C26-C21</f>
        <v>588</v>
      </c>
      <c r="E26" s="97">
        <f>+D26*1000/5/3600</f>
        <v>32.666666666666664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3344360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3346021</v>
      </c>
      <c r="D16" s="40">
        <f>+C16-C8</f>
        <v>1661</v>
      </c>
      <c r="E16" s="97">
        <f>+D16*1000/14/3600</f>
        <v>32.956349206349209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3346592</v>
      </c>
      <c r="D21" s="40">
        <f>+C21-C16</f>
        <v>571</v>
      </c>
      <c r="E21" s="97">
        <f>+D21*1000/5/3600</f>
        <v>31.722222222222221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3347167</v>
      </c>
      <c r="D26" s="40">
        <f>+C26-C21</f>
        <v>575</v>
      </c>
      <c r="E26" s="97">
        <f>+D26*1000/5/3600</f>
        <v>31.944444444444443</v>
      </c>
      <c r="F26" s="41" t="s">
        <v>16</v>
      </c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3347167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3348737</v>
      </c>
      <c r="D16" s="40">
        <f>+C16-C8</f>
        <v>1570</v>
      </c>
      <c r="E16" s="97">
        <f>+D16*1000/14/3600</f>
        <v>31.150793650793652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3349289</v>
      </c>
      <c r="D21" s="40">
        <f>+C21-C16</f>
        <v>552</v>
      </c>
      <c r="E21" s="97">
        <f>+D21*1000/5/3600</f>
        <v>30.666666666666668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3349844</v>
      </c>
      <c r="D26" s="40">
        <f>+C26-C21</f>
        <v>555</v>
      </c>
      <c r="E26" s="97">
        <f>+D26*1000/5/3600</f>
        <v>30.833333333333332</v>
      </c>
      <c r="F26" s="45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3349844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3351432</v>
      </c>
      <c r="D16" s="40">
        <f>+C16-C8</f>
        <v>1588</v>
      </c>
      <c r="E16" s="97">
        <f>+D16*1000/14/3600</f>
        <v>31.50793650793651</v>
      </c>
      <c r="F16" s="41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3351995</v>
      </c>
      <c r="D21" s="40">
        <f>+C21-C16</f>
        <v>563</v>
      </c>
      <c r="E21" s="97">
        <f>+D21*1000/5/3600</f>
        <v>31.277777777777779</v>
      </c>
      <c r="F21" s="41"/>
      <c r="G21" s="144" t="s">
        <v>16</v>
      </c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3352570</v>
      </c>
      <c r="D26" s="40">
        <f>+C26-C21</f>
        <v>575</v>
      </c>
      <c r="E26" s="97">
        <f>+D26*1000/5/3600</f>
        <v>31.944444444444443</v>
      </c>
      <c r="F26" s="41" t="s">
        <v>16</v>
      </c>
      <c r="G26" s="144" t="s">
        <v>16</v>
      </c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3302010</v>
      </c>
      <c r="D8" s="28"/>
      <c r="E8" s="28"/>
      <c r="F8" s="8"/>
      <c r="G8" s="125"/>
      <c r="H8" s="126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1" t="s">
        <v>16</v>
      </c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3303748</v>
      </c>
      <c r="D16" s="40">
        <f>+C16-C8</f>
        <v>1738</v>
      </c>
      <c r="E16" s="97">
        <f>+D16*1000/14/3600</f>
        <v>34.484126984126988</v>
      </c>
      <c r="F16" s="41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1" t="s">
        <v>16</v>
      </c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3304359</v>
      </c>
      <c r="D21" s="40">
        <f>+C21-C16</f>
        <v>611</v>
      </c>
      <c r="E21" s="97">
        <f>+D21*1000/5/3600</f>
        <v>33.944444444444443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1" t="s">
        <v>16</v>
      </c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3304959</v>
      </c>
      <c r="D26" s="40">
        <f>+C26-C21</f>
        <v>600</v>
      </c>
      <c r="E26" s="97">
        <f>+D26*1000/5/3600</f>
        <v>33.333333333333336</v>
      </c>
      <c r="F26" s="41" t="s">
        <v>16</v>
      </c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3352570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3354147</v>
      </c>
      <c r="D16" s="40">
        <f>+C16-C8</f>
        <v>1577</v>
      </c>
      <c r="E16" s="97">
        <f>+D16*1000/14/3600</f>
        <v>31.289682539682541</v>
      </c>
      <c r="F16" s="41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3354738</v>
      </c>
      <c r="D21" s="40">
        <f>+C21-C16</f>
        <v>591</v>
      </c>
      <c r="E21" s="97">
        <f>+D21*1000/5/3600</f>
        <v>32.833333333333336</v>
      </c>
      <c r="F21" s="41"/>
      <c r="G21" s="144" t="s">
        <v>16</v>
      </c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3355336</v>
      </c>
      <c r="D26" s="40">
        <f>+C26-C21</f>
        <v>598</v>
      </c>
      <c r="E26" s="97">
        <f>+D26*1000/5/3600</f>
        <v>33.222222222222221</v>
      </c>
      <c r="F26" s="41"/>
      <c r="G26" s="144" t="s">
        <v>16</v>
      </c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3355336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3357013</v>
      </c>
      <c r="D16" s="40">
        <f>+C16-C8</f>
        <v>1677</v>
      </c>
      <c r="E16" s="97">
        <f>+D16*1000/14/3600</f>
        <v>33.273809523809526</v>
      </c>
      <c r="F16" s="41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3357592</v>
      </c>
      <c r="D21" s="40">
        <f>+C21-C16</f>
        <v>579</v>
      </c>
      <c r="E21" s="97">
        <f>+D21*1000/5/3600</f>
        <v>32.166666666666664</v>
      </c>
      <c r="F21" s="41"/>
      <c r="G21" s="144" t="s">
        <v>16</v>
      </c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3358192</v>
      </c>
      <c r="D26" s="40">
        <f>+C26-C21</f>
        <v>600</v>
      </c>
      <c r="E26" s="97">
        <f>+D26*1000/5/3600</f>
        <v>33.333333333333336</v>
      </c>
      <c r="F26" s="41"/>
      <c r="G26" s="144" t="s">
        <v>16</v>
      </c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3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3358192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3359851</v>
      </c>
      <c r="D16" s="40">
        <f>+C16-C8</f>
        <v>1659</v>
      </c>
      <c r="E16" s="97">
        <f>+D16*1000/14/3600</f>
        <v>32.916666666666664</v>
      </c>
      <c r="F16" s="41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3360473</v>
      </c>
      <c r="D21" s="40">
        <f>+C21-C16</f>
        <v>622</v>
      </c>
      <c r="E21" s="97">
        <v>34.200000000000003</v>
      </c>
      <c r="F21" s="41"/>
      <c r="G21" s="144" t="s">
        <v>16</v>
      </c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/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3361034</v>
      </c>
      <c r="D26" s="40">
        <f>+C26-C21</f>
        <v>561</v>
      </c>
      <c r="E26" s="97">
        <f>+D26*1000/5/3600</f>
        <v>31.166666666666668</v>
      </c>
      <c r="F26" s="41"/>
      <c r="G26" s="144" t="s">
        <v>16</v>
      </c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3361034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3362692</v>
      </c>
      <c r="D16" s="40">
        <f>+C16-C8</f>
        <v>1658</v>
      </c>
      <c r="E16" s="97">
        <f>+D16*1000/14/3600</f>
        <v>32.896825396825399</v>
      </c>
      <c r="F16" s="41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3363331</v>
      </c>
      <c r="D21" s="40">
        <f>+C21-C16</f>
        <v>639</v>
      </c>
      <c r="E21" s="97">
        <f>+D21*1000/5/3600</f>
        <v>35.5</v>
      </c>
      <c r="F21" s="41"/>
      <c r="G21" s="144" t="s">
        <v>16</v>
      </c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3363877</v>
      </c>
      <c r="D26" s="40">
        <f>+C26-C21</f>
        <v>546</v>
      </c>
      <c r="E26" s="97">
        <f>+D26*1000/5/3600</f>
        <v>30.333333333333332</v>
      </c>
      <c r="F26" s="41"/>
      <c r="G26" s="144" t="s">
        <v>16</v>
      </c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3363877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3365526</v>
      </c>
      <c r="D16" s="40">
        <f>+C16-C8</f>
        <v>1649</v>
      </c>
      <c r="E16" s="97">
        <f>+D16*1000/14/3600</f>
        <v>32.718253968253968</v>
      </c>
      <c r="F16" s="45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3366118</v>
      </c>
      <c r="D21" s="40">
        <f>+C21-C16</f>
        <v>592</v>
      </c>
      <c r="E21" s="97">
        <f>+D21*1000/5/3600</f>
        <v>32.888888888888886</v>
      </c>
      <c r="F21" s="41"/>
      <c r="G21" s="144" t="s">
        <v>16</v>
      </c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3366704</v>
      </c>
      <c r="D26" s="40">
        <f>+C26-C21</f>
        <v>586</v>
      </c>
      <c r="E26" s="97">
        <f>+D26*1000/5/3600</f>
        <v>32.555555555555557</v>
      </c>
      <c r="F26" s="41"/>
      <c r="G26" s="144" t="s">
        <v>16</v>
      </c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3366704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3368369</v>
      </c>
      <c r="D16" s="40">
        <f>+C16-C8</f>
        <v>1665</v>
      </c>
      <c r="E16" s="97">
        <f>+D16*1000/14/3600</f>
        <v>33.035714285714285</v>
      </c>
      <c r="F16" s="41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3368972</v>
      </c>
      <c r="D21" s="40">
        <f>+C21-C16</f>
        <v>603</v>
      </c>
      <c r="E21" s="97">
        <f>+D21*1000/5/3600</f>
        <v>33.5</v>
      </c>
      <c r="F21" s="41"/>
      <c r="G21" s="144" t="s">
        <v>16</v>
      </c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3369565</v>
      </c>
      <c r="D26" s="40">
        <f>+C26-C21</f>
        <v>593</v>
      </c>
      <c r="E26" s="97">
        <f>+D26*1000/5/3600</f>
        <v>32.944444444444443</v>
      </c>
      <c r="F26" s="41"/>
      <c r="G26" s="144" t="s">
        <v>16</v>
      </c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56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3369565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3371219</v>
      </c>
      <c r="D16" s="40">
        <f>+C16-C8</f>
        <v>1654</v>
      </c>
      <c r="E16" s="97">
        <f>+D16*1000/14/3600</f>
        <v>32.817460317460316</v>
      </c>
      <c r="F16" s="41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3371812</v>
      </c>
      <c r="D21" s="40">
        <f>+C21-C16</f>
        <v>593</v>
      </c>
      <c r="E21" s="97">
        <f>+D21*1000/5/3600</f>
        <v>32.944444444444443</v>
      </c>
      <c r="F21" s="41"/>
      <c r="G21" s="144" t="s">
        <v>16</v>
      </c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3372416</v>
      </c>
      <c r="D26" s="40">
        <f>+C26-C21</f>
        <v>604</v>
      </c>
      <c r="E26" s="97">
        <f>+D26*1000/5/3600</f>
        <v>33.555555555555557</v>
      </c>
      <c r="F26" s="41"/>
      <c r="G26" s="144" t="s">
        <v>16</v>
      </c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57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3372416</v>
      </c>
      <c r="D8" s="28" t="s">
        <v>16</v>
      </c>
      <c r="E8" s="28"/>
      <c r="F8" s="8"/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3374089</v>
      </c>
      <c r="D16" s="40">
        <f>+C16-C8</f>
        <v>1673</v>
      </c>
      <c r="E16" s="97">
        <f>+D16*1000/14/3600</f>
        <v>33.194444444444443</v>
      </c>
      <c r="F16" s="45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3374673</v>
      </c>
      <c r="D21" s="40">
        <f>+C21-C16</f>
        <v>584</v>
      </c>
      <c r="E21" s="97">
        <f>+D21*1000/5/3600</f>
        <v>32.444444444444443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3375268</v>
      </c>
      <c r="D26" s="40">
        <f>+C26-C21</f>
        <v>595</v>
      </c>
      <c r="E26" s="97">
        <f>+D26*1000/5/3600</f>
        <v>33.055555555555557</v>
      </c>
      <c r="F26" s="45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58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6">
        <f>+'Día 26'!C26</f>
        <v>3375268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3376936</v>
      </c>
      <c r="D16" s="40">
        <f>+C16-C8</f>
        <v>1668</v>
      </c>
      <c r="E16" s="97">
        <f>+D16*1000/14/3600</f>
        <v>33.095238095238095</v>
      </c>
      <c r="F16" s="45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50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50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50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3377530</v>
      </c>
      <c r="D21" s="40">
        <f>+C21-C16</f>
        <v>594</v>
      </c>
      <c r="E21" s="97">
        <f>+D21*1000/5/3600</f>
        <v>33</v>
      </c>
      <c r="F21" s="45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3378122</v>
      </c>
      <c r="D26" s="40">
        <f>+C26-C21</f>
        <v>592</v>
      </c>
      <c r="E26" s="97">
        <f>+D26*1000/5/3600</f>
        <v>32.888888888888886</v>
      </c>
      <c r="F26" s="45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3" zoomScale="85" zoomScaleNormal="85" zoomScalePageLayoutView="70" workbookViewId="0">
      <selection activeCell="D31" sqref="D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59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3378122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3379812</v>
      </c>
      <c r="D16" s="40">
        <f>+C16-C8</f>
        <v>1690</v>
      </c>
      <c r="E16" s="97">
        <f>+D16*1000/14/3600</f>
        <v>33.531746031746032</v>
      </c>
      <c r="F16" s="45"/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3380415</v>
      </c>
      <c r="D21" s="40">
        <f>+C21-C16</f>
        <v>603</v>
      </c>
      <c r="E21" s="97">
        <f>+D21*1000/5/3600</f>
        <v>33.5</v>
      </c>
      <c r="F21" s="45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3381027</v>
      </c>
      <c r="D26" s="40">
        <f>+C26-C21</f>
        <v>612</v>
      </c>
      <c r="E26" s="97">
        <f>+D26*1000/5/3600</f>
        <v>34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3304959</v>
      </c>
      <c r="D8" s="28" t="s">
        <v>16</v>
      </c>
      <c r="E8" s="28"/>
      <c r="F8" s="8"/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 t="s">
        <v>16</v>
      </c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3306653</v>
      </c>
      <c r="D16" s="40">
        <f>+C16-C8</f>
        <v>1694</v>
      </c>
      <c r="E16" s="97">
        <f>+D16*1000/14/3600</f>
        <v>33.611111111111114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6"/>
      <c r="H20" s="14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3307234</v>
      </c>
      <c r="D21" s="40">
        <f>+C21-C16</f>
        <v>581</v>
      </c>
      <c r="E21" s="98">
        <f>+D21*1000/5/3600</f>
        <v>32.277777777777779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3307834</v>
      </c>
      <c r="D26" s="40">
        <f>+C26-C21</f>
        <v>600</v>
      </c>
      <c r="E26" s="97">
        <f>+D26*1000/5/3600</f>
        <v>33.333333333333336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60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28'!C26</f>
        <v>3381027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3382728</v>
      </c>
      <c r="D16" s="40">
        <f>+C16-C8</f>
        <v>1701</v>
      </c>
      <c r="E16" s="104">
        <f>+D16*1000/14/3600</f>
        <v>33.75</v>
      </c>
      <c r="F16" s="45" t="s">
        <v>16</v>
      </c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3383338</v>
      </c>
      <c r="D21" s="40">
        <f>+C21-C16</f>
        <v>610</v>
      </c>
      <c r="E21" s="104">
        <f>+D21*1000/5/3600</f>
        <v>33.888888888888886</v>
      </c>
      <c r="F21" s="45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3383956</v>
      </c>
      <c r="D26" s="40">
        <f>+C26-C21</f>
        <v>618</v>
      </c>
      <c r="E26" s="104">
        <f>+D26*1000/5/3600</f>
        <v>34.333333333333336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61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29'!C26</f>
        <v>3383956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5">
        <v>3385669</v>
      </c>
      <c r="D16" s="40">
        <f>+C16-C8</f>
        <v>1713</v>
      </c>
      <c r="E16" s="97">
        <f>+D16*1000/14/3600</f>
        <v>33.988095238095241</v>
      </c>
      <c r="F16" s="45" t="s">
        <v>16</v>
      </c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3386294</v>
      </c>
      <c r="D21" s="40">
        <f>+C21-C16</f>
        <v>625</v>
      </c>
      <c r="E21" s="97">
        <f>+D21*1000/5/3600</f>
        <v>34.722222222222221</v>
      </c>
      <c r="F21" s="45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3386930</v>
      </c>
      <c r="D26" s="40">
        <f>+C26-C21</f>
        <v>636</v>
      </c>
      <c r="E26" s="97">
        <f>+D26*1000/5/3600</f>
        <v>35.333333333333336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5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62</v>
      </c>
      <c r="C7" s="107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30'!C26</f>
        <v>3386930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3388626</v>
      </c>
      <c r="D16" s="40">
        <f>+C16-C8</f>
        <v>1696</v>
      </c>
      <c r="E16" s="97">
        <f>+D16*1000/14/3600</f>
        <v>33.650793650793652</v>
      </c>
      <c r="F16" s="45" t="s">
        <v>16</v>
      </c>
      <c r="G16" s="144" t="s">
        <v>16</v>
      </c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3389244</v>
      </c>
      <c r="D21" s="40">
        <f>+C21-C16</f>
        <v>618</v>
      </c>
      <c r="E21" s="97">
        <f>+D21*1000/5/3600</f>
        <v>34.333333333333336</v>
      </c>
      <c r="F21" s="45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3389847</v>
      </c>
      <c r="D26" s="40">
        <f>+C26-C21</f>
        <v>603</v>
      </c>
      <c r="E26" s="97">
        <f>+D26*1000/5/3600</f>
        <v>33.5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09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3307834</v>
      </c>
      <c r="D8" s="28" t="s">
        <v>16</v>
      </c>
      <c r="E8" s="28"/>
      <c r="F8" s="8"/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3309495</v>
      </c>
      <c r="D16" s="40">
        <f>+C16-C8</f>
        <v>1661</v>
      </c>
      <c r="E16" s="97">
        <f>+D16*1000/14/3600</f>
        <v>32.956349206349209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3310095</v>
      </c>
      <c r="D21" s="40">
        <f>+C21-C16</f>
        <v>600</v>
      </c>
      <c r="E21" s="97">
        <f>+D21*1000/5/3600</f>
        <v>33.333333333333336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3310686</v>
      </c>
      <c r="D26" s="40">
        <f>+C26-C21</f>
        <v>591</v>
      </c>
      <c r="E26" s="97">
        <f>+D26*1000/5/3600</f>
        <v>32.833333333333336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45355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3310686</v>
      </c>
      <c r="D8" s="28" t="s">
        <v>16</v>
      </c>
      <c r="E8" s="28"/>
      <c r="F8" s="8"/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3312390</v>
      </c>
      <c r="D16" s="40">
        <f>+C16-C8</f>
        <v>1704</v>
      </c>
      <c r="E16" s="97">
        <f>+D16*1000/14/3600</f>
        <v>33.80952380952381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3312984</v>
      </c>
      <c r="D21" s="40">
        <f>+C21-C16</f>
        <v>594</v>
      </c>
      <c r="E21" s="97">
        <f>+D21*1000/5/3600</f>
        <v>33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/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3313599</v>
      </c>
      <c r="D26" s="40">
        <f>+C26-C21</f>
        <v>615</v>
      </c>
      <c r="E26" s="97">
        <f>+D26*1000/5/3600</f>
        <v>34.166666666666664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C13" sqref="C1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3313599</v>
      </c>
      <c r="D8" s="28" t="s">
        <v>16</v>
      </c>
      <c r="E8" s="28"/>
      <c r="F8" s="8"/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3315273</v>
      </c>
      <c r="D16" s="40">
        <f>+C16-C8</f>
        <v>1674</v>
      </c>
      <c r="E16" s="97">
        <f>+D16*1000/14/3600</f>
        <v>33.214285714285715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3315850</v>
      </c>
      <c r="D21" s="40">
        <f>+C21-C16</f>
        <v>577</v>
      </c>
      <c r="E21" s="97">
        <f>+D21*1000/5/3600</f>
        <v>32.055555555555557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3316428</v>
      </c>
      <c r="D26" s="40">
        <f>+C26-C21</f>
        <v>578</v>
      </c>
      <c r="E26" s="97">
        <f>+D26*1000/5/3600</f>
        <v>32.111111111111114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3316428</v>
      </c>
      <c r="D8" s="28" t="s">
        <v>16</v>
      </c>
      <c r="E8" s="28"/>
      <c r="F8" s="8"/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3318082</v>
      </c>
      <c r="D16" s="40">
        <f>+C16-C8</f>
        <v>1654</v>
      </c>
      <c r="E16" s="97">
        <f>+D16*1000/14/3600</f>
        <v>32.817460317460316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3318665</v>
      </c>
      <c r="D21" s="40">
        <f>+C21-C16</f>
        <v>583</v>
      </c>
      <c r="E21" s="97">
        <f>+D21*1000/5/3600</f>
        <v>32.388888888888886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3319257</v>
      </c>
      <c r="D26" s="40">
        <f>+C26-C21</f>
        <v>592</v>
      </c>
      <c r="E26" s="97">
        <f>+D26*1000/5/3600</f>
        <v>32.888888888888886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3319257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3320930</v>
      </c>
      <c r="D16" s="40">
        <f>+C16-C8</f>
        <v>1673</v>
      </c>
      <c r="E16" s="97">
        <f>+D16*1000/14/3600</f>
        <v>33.194444444444443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3321527</v>
      </c>
      <c r="D21" s="40">
        <f>+C21-C16</f>
        <v>597</v>
      </c>
      <c r="E21" s="97">
        <f>+D21*1000/5/3600</f>
        <v>33.166666666666664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3322123</v>
      </c>
      <c r="D26" s="40">
        <f>+C26-C21</f>
        <v>596</v>
      </c>
      <c r="E26" s="97">
        <f>+D26*1000/5/3600</f>
        <v>33.111111111111114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7"/>
      <c r="C2" s="128"/>
      <c r="D2" s="135" t="s">
        <v>25</v>
      </c>
      <c r="E2" s="136"/>
      <c r="F2" s="136"/>
      <c r="G2" s="136"/>
      <c r="H2" s="13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9"/>
      <c r="C3" s="130"/>
      <c r="D3" s="138"/>
      <c r="E3" s="139"/>
      <c r="F3" s="139"/>
      <c r="G3" s="139"/>
      <c r="H3" s="14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1" t="s">
        <v>26</v>
      </c>
      <c r="E5" s="142"/>
      <c r="F5" s="142"/>
      <c r="G5" s="142"/>
      <c r="H5" s="14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23" t="s">
        <v>30</v>
      </c>
      <c r="H7" s="124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3322123</v>
      </c>
      <c r="D8" s="28" t="s">
        <v>16</v>
      </c>
      <c r="E8" s="28"/>
      <c r="F8" s="8" t="s">
        <v>16</v>
      </c>
      <c r="G8" s="125"/>
      <c r="H8" s="126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1"/>
      <c r="H9" s="13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1"/>
      <c r="H10" s="13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1"/>
      <c r="H11" s="13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1"/>
      <c r="H12" s="13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1"/>
      <c r="H13" s="13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1"/>
      <c r="H14" s="13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1"/>
      <c r="H15" s="13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3323774</v>
      </c>
      <c r="D16" s="40">
        <f>+C16-C8</f>
        <v>1651</v>
      </c>
      <c r="E16" s="97">
        <f>+D16*1000/14/3600</f>
        <v>32.757936507936506</v>
      </c>
      <c r="F16" s="41"/>
      <c r="G16" s="144"/>
      <c r="H16" s="14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1"/>
      <c r="H17" s="13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1"/>
      <c r="H18" s="13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1"/>
      <c r="H19" s="13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1"/>
      <c r="H20" s="13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3324351</v>
      </c>
      <c r="D21" s="40">
        <f>+C21-C16</f>
        <v>577</v>
      </c>
      <c r="E21" s="97">
        <f>+D21*1000/5/3600</f>
        <v>32.055555555555557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1"/>
      <c r="H23" s="13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1"/>
      <c r="H24" s="13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1"/>
      <c r="H25" s="13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3324935</v>
      </c>
      <c r="D26" s="40">
        <f>+C26-C21</f>
        <v>584</v>
      </c>
      <c r="E26" s="97">
        <f>+D26*1000/5/3600</f>
        <v>32.444444444444443</v>
      </c>
      <c r="F26" s="41"/>
      <c r="G26" s="144"/>
      <c r="H26" s="14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1"/>
      <c r="H27" s="13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1"/>
      <c r="H28" s="13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1"/>
      <c r="H29" s="13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1"/>
      <c r="H30" s="13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1"/>
      <c r="H31" s="13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3"/>
      <c r="H32" s="13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5E45B41B-E6CD-4447-B3CB-2E7447FAA7AA}"/>
</file>

<file path=customXml/itemProps2.xml><?xml version="1.0" encoding="utf-8"?>
<ds:datastoreItem xmlns:ds="http://schemas.openxmlformats.org/officeDocument/2006/customXml" ds:itemID="{B7494056-DDCD-448D-9617-3C5DADD6B4E1}"/>
</file>

<file path=customXml/itemProps3.xml><?xml version="1.0" encoding="utf-8"?>
<ds:datastoreItem xmlns:ds="http://schemas.openxmlformats.org/officeDocument/2006/customXml" ds:itemID="{AB4915DC-3752-4EEA-92D7-9E4BF48F55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2024-05-16T16:07:38Z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