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drawings/drawing20.xml" ContentType="application/vnd.openxmlformats-officedocument.drawing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9.xml" ContentType="application/vnd.openxmlformats-officedocument.drawing+xml"/>
  <Override PartName="/xl/drawings/drawing18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7.xml" ContentType="application/vnd.openxmlformats-officedocument.drawing+xml"/>
  <Override PartName="/xl/drawings/drawing12.xml" ContentType="application/vnd.openxmlformats-officedocument.drawing+xml"/>
  <Override PartName="/xl/drawings/drawing16.xml" ContentType="application/vnd.openxmlformats-officedocument.drawing+xml"/>
  <Override PartName="/xl/drawings/drawing19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32 Nov 2023\"/>
    </mc:Choice>
  </mc:AlternateContent>
  <bookViews>
    <workbookView xWindow="0" yWindow="0" windowWidth="10350" windowHeight="768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Hoja1" sheetId="47" state="hidden" r:id="rId22"/>
    <sheet name="Día 21" sheetId="27" r:id="rId23"/>
    <sheet name="Día 22" sheetId="28" r:id="rId24"/>
    <sheet name="Día 23" sheetId="29" r:id="rId25"/>
    <sheet name="Día 24" sheetId="30" r:id="rId26"/>
    <sheet name="Día 25" sheetId="31" r:id="rId27"/>
    <sheet name="Día 26" sheetId="32" r:id="rId28"/>
    <sheet name="Día 27" sheetId="33" r:id="rId29"/>
    <sheet name="Día 28" sheetId="34" r:id="rId30"/>
    <sheet name="Día 29" sheetId="41" r:id="rId31"/>
    <sheet name="Día 30" sheetId="42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2">'Día 21'!$B$1:$O$43</definedName>
    <definedName name="_xlnm.Print_Area" localSheetId="23">'Día 22'!$B$1:$O$43</definedName>
    <definedName name="_xlnm.Print_Area" localSheetId="24">'Día 23'!$B$1:$O$43</definedName>
    <definedName name="_xlnm.Print_Area" localSheetId="25">'Día 24'!$B$1:$O$43</definedName>
    <definedName name="_xlnm.Print_Area" localSheetId="26">'Día 25'!$B$1:$O$43</definedName>
    <definedName name="_xlnm.Print_Area" localSheetId="27">'Día 26'!$B$1:$O$43</definedName>
    <definedName name="_xlnm.Print_Area" localSheetId="28">'Día 27'!$B$1:$O$43</definedName>
    <definedName name="_xlnm.Print_Area" localSheetId="29">'Día 28'!$B$1:$O$43</definedName>
    <definedName name="_xlnm.Print_Area" localSheetId="30">'Día 29'!$B$1:$O$43</definedName>
    <definedName name="_xlnm.Print_Area" localSheetId="3">'Día 3'!$B$1:$O$43</definedName>
    <definedName name="_xlnm.Print_Area" localSheetId="31">'Día 30'!$B$1:$O$43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40" l="1"/>
  <c r="L36" i="40"/>
  <c r="L37" i="40" s="1"/>
  <c r="L30" i="40"/>
  <c r="L24" i="40"/>
  <c r="L18" i="40"/>
  <c r="L12" i="40"/>
  <c r="L13" i="40" s="1"/>
  <c r="Q44" i="40"/>
  <c r="P42" i="40"/>
  <c r="Q41" i="40"/>
  <c r="P41" i="40"/>
  <c r="P12" i="40"/>
  <c r="Q12" i="40"/>
  <c r="P13" i="40"/>
  <c r="Q13" i="40"/>
  <c r="P14" i="40"/>
  <c r="Q14" i="40"/>
  <c r="P15" i="40"/>
  <c r="Q15" i="40"/>
  <c r="P16" i="40"/>
  <c r="Q16" i="40"/>
  <c r="P17" i="40"/>
  <c r="Q17" i="40"/>
  <c r="P18" i="40"/>
  <c r="Q18" i="40"/>
  <c r="P19" i="40"/>
  <c r="Q19" i="40"/>
  <c r="P20" i="40"/>
  <c r="Q20" i="40"/>
  <c r="P21" i="40"/>
  <c r="Q21" i="40"/>
  <c r="P22" i="40"/>
  <c r="Q22" i="40"/>
  <c r="P23" i="40"/>
  <c r="Q23" i="40"/>
  <c r="P24" i="40"/>
  <c r="Q24" i="40"/>
  <c r="P25" i="40"/>
  <c r="Q25" i="40"/>
  <c r="P26" i="40"/>
  <c r="Q26" i="40"/>
  <c r="P27" i="40"/>
  <c r="Q27" i="40"/>
  <c r="P28" i="40"/>
  <c r="Q28" i="40"/>
  <c r="P29" i="40"/>
  <c r="Q29" i="40"/>
  <c r="P30" i="40"/>
  <c r="Q30" i="40"/>
  <c r="P31" i="40"/>
  <c r="Q31" i="40"/>
  <c r="P32" i="40"/>
  <c r="Q32" i="40"/>
  <c r="P33" i="40"/>
  <c r="Q33" i="40"/>
  <c r="P34" i="40"/>
  <c r="Q34" i="40"/>
  <c r="P35" i="40"/>
  <c r="Q35" i="40"/>
  <c r="P36" i="40"/>
  <c r="Q36" i="40"/>
  <c r="P37" i="40"/>
  <c r="Q37" i="40"/>
  <c r="P38" i="40"/>
  <c r="Q38" i="40"/>
  <c r="P39" i="40"/>
  <c r="Q39" i="40"/>
  <c r="P40" i="40"/>
  <c r="Q40" i="40"/>
  <c r="Q11" i="40"/>
  <c r="P11" i="40"/>
  <c r="H41" i="40"/>
  <c r="G41" i="40"/>
  <c r="G12" i="40"/>
  <c r="H12" i="40"/>
  <c r="G13" i="40"/>
  <c r="H13" i="40"/>
  <c r="G14" i="40"/>
  <c r="H14" i="40"/>
  <c r="G15" i="40"/>
  <c r="H15" i="40"/>
  <c r="G16" i="40"/>
  <c r="H16" i="40"/>
  <c r="G17" i="40"/>
  <c r="H17" i="40"/>
  <c r="G18" i="40"/>
  <c r="H18" i="40"/>
  <c r="G19" i="40"/>
  <c r="H19" i="40" s="1"/>
  <c r="G20" i="40"/>
  <c r="H20" i="40"/>
  <c r="G21" i="40"/>
  <c r="H21" i="40"/>
  <c r="G22" i="40"/>
  <c r="H22" i="40"/>
  <c r="G23" i="40"/>
  <c r="H23" i="40"/>
  <c r="G24" i="40"/>
  <c r="H24" i="40"/>
  <c r="G25" i="40"/>
  <c r="H25" i="40"/>
  <c r="G26" i="40"/>
  <c r="H26" i="40"/>
  <c r="G27" i="40"/>
  <c r="H27" i="40"/>
  <c r="G28" i="40"/>
  <c r="H28" i="40"/>
  <c r="G29" i="40"/>
  <c r="H29" i="40"/>
  <c r="G30" i="40"/>
  <c r="H30" i="40"/>
  <c r="G31" i="40"/>
  <c r="H31" i="40"/>
  <c r="G32" i="40"/>
  <c r="H32" i="40"/>
  <c r="G33" i="40"/>
  <c r="H33" i="40"/>
  <c r="G34" i="40"/>
  <c r="H34" i="40"/>
  <c r="G35" i="40"/>
  <c r="H35" i="40"/>
  <c r="G36" i="40"/>
  <c r="H36" i="40"/>
  <c r="G37" i="40"/>
  <c r="H37" i="40"/>
  <c r="G38" i="40"/>
  <c r="H38" i="40"/>
  <c r="G39" i="40"/>
  <c r="H39" i="40"/>
  <c r="G40" i="40"/>
  <c r="H40" i="40"/>
  <c r="H11" i="40"/>
  <c r="G11" i="40"/>
  <c r="F40" i="40" l="1"/>
  <c r="E17" i="33" l="1"/>
  <c r="F37" i="40" l="1"/>
  <c r="F38" i="40"/>
  <c r="F39" i="40"/>
  <c r="C8" i="42" l="1"/>
  <c r="C8" i="41"/>
  <c r="C8" i="34"/>
  <c r="C8" i="33"/>
  <c r="D16" i="33" s="1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 s="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L31" i="40" l="1"/>
  <c r="L25" i="40"/>
  <c r="L19" i="40"/>
  <c r="Q42" i="40" l="1"/>
</calcChain>
</file>

<file path=xl/sharedStrings.xml><?xml version="1.0" encoding="utf-8"?>
<sst xmlns="http://schemas.openxmlformats.org/spreadsheetml/2006/main" count="720" uniqueCount="60">
  <si>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</si>
  <si>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</si>
  <si>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</si>
  <si>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</si>
  <si>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</si>
  <si>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</si>
  <si>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</si>
  <si>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</si>
  <si>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</si>
  <si>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</si>
  <si>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</si>
  <si>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</si>
  <si>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</si>
  <si>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</si>
  <si>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</si>
  <si>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</si>
  <si>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</si>
  <si>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</si>
  <si>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</si>
  <si>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</si>
  <si>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</si>
  <si>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</si>
  <si>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</si>
  <si>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</si>
  <si>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</si>
  <si>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</si>
  <si>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</si>
  <si>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</si>
  <si>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</si>
  <si>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</si>
  <si>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</si>
  <si>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</si>
  <si>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</si>
  <si>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31-10-2023</t>
  </si>
  <si>
    <t>13-11-2023</t>
  </si>
  <si>
    <t>14-11-2023</t>
  </si>
  <si>
    <t>15-11-2023</t>
  </si>
  <si>
    <t>16-11-2023</t>
  </si>
  <si>
    <t>17-11-2023</t>
  </si>
  <si>
    <t>18-11-2023</t>
  </si>
  <si>
    <t>19-11-2023</t>
  </si>
  <si>
    <t>20-11-2023</t>
  </si>
  <si>
    <t>21-11-2023</t>
  </si>
  <si>
    <t>22-11-2023</t>
  </si>
  <si>
    <t>23-11-2023</t>
  </si>
  <si>
    <t>24-11-2023</t>
  </si>
  <si>
    <t>25-11-2023</t>
  </si>
  <si>
    <t>26-11-2023</t>
  </si>
  <si>
    <t>27-11-2023</t>
  </si>
  <si>
    <t>28-11-2023</t>
  </si>
  <si>
    <t>29-11-2023</t>
  </si>
  <si>
    <t>30-11-2023</t>
  </si>
  <si>
    <t>21 de noviembre 2023</t>
  </si>
  <si>
    <t>SE LIMPIA MEDIDOR Y FILTROS DE LAS 11:00 HASTA 12:30 HRS</t>
  </si>
  <si>
    <t>se hicieron trabajos por personal hidraulico desde las 13:00 hasta las 17:40</t>
  </si>
  <si>
    <t>Aporte 1 al 5 de Noviembre</t>
  </si>
  <si>
    <t>Aporte 6 al 12 de Noviembre</t>
  </si>
  <si>
    <t>Aporte 13 al 19 de Noviembre</t>
  </si>
  <si>
    <t>Aporte 20 al 26 de Noviembre</t>
  </si>
  <si>
    <t>Aporte 27 al 30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</si>
</sst>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3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7" borderId="62" xfId="0" applyFont="1" applyFill="1" applyBorder="1" applyAlignment="1" applyProtection="1">
      <alignment horizontal="center" vertical="center"/>
      <protection locked="0"/>
    </xf>
    <xf numFmtId="14" fontId="9" fillId="5" borderId="38" xfId="0" applyNumberFormat="1" applyFont="1" applyFill="1" applyBorder="1" applyAlignment="1">
      <alignment horizontal="center"/>
    </xf>
    <xf numFmtId="0" fontId="1" fillId="8" borderId="62" xfId="0" applyFont="1" applyFill="1" applyBorder="1" applyAlignment="1">
      <alignment horizontal="center" vertical="center"/>
    </xf>
    <xf numFmtId="0" fontId="1" fillId="8" borderId="63" xfId="0" applyFont="1" applyFill="1" applyBorder="1" applyAlignment="1">
      <alignment horizontal="center" vertical="center"/>
    </xf>
    <xf numFmtId="165" fontId="1" fillId="8" borderId="63" xfId="0" applyNumberFormat="1" applyFont="1" applyFill="1" applyBorder="1" applyAlignment="1" applyProtection="1">
      <alignment horizontal="center" vertical="center"/>
      <protection locked="0"/>
    </xf>
    <xf numFmtId="165" fontId="1" fillId="3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0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topLeftCell="B21" zoomScale="90" zoomScaleNormal="90" workbookViewId="0">
      <selection activeCell="F40" sqref="F40"/>
    </sheetView>
  </sheetViews>
  <sheetFormatPr baseColWidth="10" defaultColWidth="11.453125" defaultRowHeight="14.5" x14ac:dyDescent="0.35"/>
  <cols>
    <col min="4" max="4" width="19.7265625" bestFit="1" customWidth="1"/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2" t="s">
        <v>4</v>
      </c>
      <c r="D8" s="112" t="s">
        <v>5</v>
      </c>
      <c r="E8" s="46" t="s">
        <v>6</v>
      </c>
      <c r="F8" s="112" t="s">
        <v>7</v>
      </c>
      <c r="G8" s="116" t="s">
        <v>8</v>
      </c>
      <c r="H8" s="117"/>
      <c r="I8" s="1"/>
      <c r="J8" s="1"/>
      <c r="K8" s="59" t="s">
        <v>9</v>
      </c>
      <c r="L8" s="63"/>
      <c r="M8" s="63"/>
      <c r="N8" s="63"/>
      <c r="O8" s="114" t="s">
        <v>10</v>
      </c>
      <c r="P8" s="112" t="s">
        <v>11</v>
      </c>
      <c r="Q8" s="114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3"/>
      <c r="D9" s="113"/>
      <c r="E9" s="83" t="s">
        <v>13</v>
      </c>
      <c r="F9" s="113"/>
      <c r="G9" s="118"/>
      <c r="H9" s="119"/>
      <c r="I9" s="1"/>
      <c r="J9" s="1"/>
      <c r="K9" s="1"/>
      <c r="L9" s="63"/>
      <c r="M9" s="63"/>
      <c r="N9" s="63"/>
      <c r="O9" s="115"/>
      <c r="P9" s="113"/>
      <c r="Q9" s="115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 t="s">
        <v>33</v>
      </c>
      <c r="E10" s="81">
        <v>0.33333333333333331</v>
      </c>
      <c r="F10" s="82">
        <v>2966937</v>
      </c>
      <c r="G10" s="68" t="s">
        <v>14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46" t="s">
        <v>14</v>
      </c>
      <c r="Q10" s="78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103">
        <v>44937</v>
      </c>
      <c r="E11" s="60">
        <v>0.33333333333333331</v>
      </c>
      <c r="F11" s="48">
        <f>'Día 1'!C16</f>
        <v>2969734</v>
      </c>
      <c r="G11" s="48">
        <f>F11-F10</f>
        <v>2797</v>
      </c>
      <c r="H11" s="49">
        <f>G11*1000/24/60/60</f>
        <v>32.372685185185183</v>
      </c>
      <c r="I11" s="1"/>
      <c r="J11" s="1"/>
      <c r="K11" s="122" t="s">
        <v>55</v>
      </c>
      <c r="L11" s="123"/>
      <c r="M11" s="124"/>
      <c r="O11" s="48">
        <v>30</v>
      </c>
      <c r="P11" s="48">
        <f>O11*60*60*24/1000</f>
        <v>2592</v>
      </c>
      <c r="Q11" s="48">
        <f>G11</f>
        <v>2797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103">
        <v>44968</v>
      </c>
      <c r="E12" s="60">
        <v>0.33333333333333331</v>
      </c>
      <c r="F12" s="48">
        <f>'Día 2'!C16</f>
        <v>2972571</v>
      </c>
      <c r="G12" s="48">
        <f t="shared" ref="G12:G40" si="0">F12-F11</f>
        <v>2837</v>
      </c>
      <c r="H12" s="49">
        <f t="shared" ref="H12:H40" si="1">G12*1000/24/60/60</f>
        <v>32.835648148148145</v>
      </c>
      <c r="I12" s="1"/>
      <c r="K12" s="61"/>
      <c r="L12" s="67">
        <f>SUM(G11:G15)</f>
        <v>14187</v>
      </c>
      <c r="M12" s="69" t="s">
        <v>14</v>
      </c>
      <c r="N12" s="66"/>
      <c r="O12" s="48">
        <v>30</v>
      </c>
      <c r="P12" s="48">
        <f t="shared" ref="P12:P40" si="2">O12*60*60*24/1000</f>
        <v>2592</v>
      </c>
      <c r="Q12" s="48">
        <f t="shared" ref="Q12:Q40" si="3">G12</f>
        <v>2837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103">
        <v>44996</v>
      </c>
      <c r="E13" s="60">
        <v>0.33333333333333331</v>
      </c>
      <c r="F13" s="48">
        <f>'Día 3'!C16</f>
        <v>2975410</v>
      </c>
      <c r="G13" s="48">
        <f t="shared" si="0"/>
        <v>2839</v>
      </c>
      <c r="H13" s="49">
        <f t="shared" si="1"/>
        <v>32.858796296296298</v>
      </c>
      <c r="I13" s="1"/>
      <c r="J13" s="1"/>
      <c r="K13" s="61"/>
      <c r="L13" s="72">
        <f>L12*1000/5/24/60/60</f>
        <v>32.840277777777779</v>
      </c>
      <c r="M13" s="72" t="s">
        <v>15</v>
      </c>
      <c r="N13" s="66"/>
      <c r="O13" s="48">
        <v>30</v>
      </c>
      <c r="P13" s="48">
        <f t="shared" si="2"/>
        <v>2592</v>
      </c>
      <c r="Q13" s="48">
        <f t="shared" si="3"/>
        <v>2839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103">
        <v>45027</v>
      </c>
      <c r="E14" s="60">
        <v>0.33333333333333331</v>
      </c>
      <c r="F14" s="48">
        <f>'Día 4'!C16</f>
        <v>2978256</v>
      </c>
      <c r="G14" s="48">
        <f t="shared" si="0"/>
        <v>2846</v>
      </c>
      <c r="H14" s="49">
        <f t="shared" si="1"/>
        <v>32.939814814814817</v>
      </c>
      <c r="I14" s="1"/>
      <c r="J14" s="1"/>
      <c r="K14" s="62"/>
      <c r="L14" s="70"/>
      <c r="M14" s="71"/>
      <c r="N14" s="66"/>
      <c r="O14" s="48">
        <v>30</v>
      </c>
      <c r="P14" s="48">
        <f t="shared" si="2"/>
        <v>2592</v>
      </c>
      <c r="Q14" s="48">
        <f t="shared" si="3"/>
        <v>2846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103">
        <v>45057</v>
      </c>
      <c r="E15" s="60">
        <v>0.33333333333333331</v>
      </c>
      <c r="F15" s="48">
        <f>'Día 5'!C16</f>
        <v>2981124</v>
      </c>
      <c r="G15" s="48">
        <f t="shared" si="0"/>
        <v>2868</v>
      </c>
      <c r="H15" s="49">
        <f t="shared" si="1"/>
        <v>33.194444444444443</v>
      </c>
      <c r="I15" s="1"/>
      <c r="J15" s="1"/>
      <c r="K15" s="1"/>
      <c r="L15" s="67"/>
      <c r="M15" s="65"/>
      <c r="N15" s="66"/>
      <c r="O15" s="48">
        <v>30</v>
      </c>
      <c r="P15" s="48">
        <f t="shared" si="2"/>
        <v>2592</v>
      </c>
      <c r="Q15" s="48">
        <f t="shared" si="3"/>
        <v>2868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103">
        <v>45088</v>
      </c>
      <c r="E16" s="60">
        <v>0.33333333333333331</v>
      </c>
      <c r="F16" s="48">
        <f>'DÍa 6'!C16</f>
        <v>2984004</v>
      </c>
      <c r="G16" s="48">
        <f t="shared" si="0"/>
        <v>2880</v>
      </c>
      <c r="H16" s="49">
        <f t="shared" si="1"/>
        <v>33.333333333333336</v>
      </c>
      <c r="I16" s="1"/>
      <c r="J16" s="1"/>
      <c r="K16" s="1"/>
      <c r="L16" s="67"/>
      <c r="M16" s="65"/>
      <c r="N16" s="66"/>
      <c r="O16" s="48">
        <v>30</v>
      </c>
      <c r="P16" s="48">
        <f t="shared" si="2"/>
        <v>2592</v>
      </c>
      <c r="Q16" s="48">
        <f t="shared" si="3"/>
        <v>2880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103">
        <v>45118</v>
      </c>
      <c r="E17" s="60">
        <v>0.33333333333333331</v>
      </c>
      <c r="F17" s="48">
        <f>'Día 7'!C16</f>
        <v>2986881</v>
      </c>
      <c r="G17" s="48">
        <f t="shared" si="0"/>
        <v>2877</v>
      </c>
      <c r="H17" s="49">
        <f t="shared" si="1"/>
        <v>33.298611111111114</v>
      </c>
      <c r="I17" s="1"/>
      <c r="J17" s="1"/>
      <c r="K17" s="122" t="s">
        <v>56</v>
      </c>
      <c r="L17" s="123"/>
      <c r="M17" s="124"/>
      <c r="N17" s="66"/>
      <c r="O17" s="48">
        <v>30</v>
      </c>
      <c r="P17" s="48">
        <f t="shared" si="2"/>
        <v>2592</v>
      </c>
      <c r="Q17" s="48">
        <f t="shared" si="3"/>
        <v>2877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103">
        <v>45149</v>
      </c>
      <c r="E18" s="60">
        <v>0.33333333333333331</v>
      </c>
      <c r="F18" s="48">
        <f>'Día 8'!C16</f>
        <v>2989704</v>
      </c>
      <c r="G18" s="48">
        <f t="shared" si="0"/>
        <v>2823</v>
      </c>
      <c r="H18" s="49">
        <f t="shared" si="1"/>
        <v>32.673611111111114</v>
      </c>
      <c r="I18" s="1"/>
      <c r="K18" s="61"/>
      <c r="L18" s="67">
        <f>SUM(G16:G22)</f>
        <v>19958</v>
      </c>
      <c r="M18" s="69" t="s">
        <v>14</v>
      </c>
      <c r="N18" s="66"/>
      <c r="O18" s="48">
        <v>30</v>
      </c>
      <c r="P18" s="48">
        <f t="shared" si="2"/>
        <v>2592</v>
      </c>
      <c r="Q18" s="48">
        <f t="shared" si="3"/>
        <v>2823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103">
        <v>45180</v>
      </c>
      <c r="E19" s="60">
        <v>0.33333333333333331</v>
      </c>
      <c r="F19" s="48">
        <f>'Día 9'!C16</f>
        <v>2992542</v>
      </c>
      <c r="G19" s="48">
        <f t="shared" si="0"/>
        <v>2838</v>
      </c>
      <c r="H19" s="49">
        <f t="shared" si="1"/>
        <v>32.847222222222221</v>
      </c>
      <c r="I19" s="1"/>
      <c r="J19" s="1"/>
      <c r="K19" s="61"/>
      <c r="L19" s="72">
        <f>L18*1000/7/24/60/60</f>
        <v>32.999338624338627</v>
      </c>
      <c r="M19" s="72" t="s">
        <v>15</v>
      </c>
      <c r="N19" s="66"/>
      <c r="O19" s="48">
        <v>30</v>
      </c>
      <c r="P19" s="48">
        <f t="shared" si="2"/>
        <v>2592</v>
      </c>
      <c r="Q19" s="48">
        <f t="shared" si="3"/>
        <v>2838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103">
        <v>45210</v>
      </c>
      <c r="E20" s="60">
        <v>0.33333333333333331</v>
      </c>
      <c r="F20" s="48">
        <f>'Día 10'!C16</f>
        <v>2995391</v>
      </c>
      <c r="G20" s="48">
        <f t="shared" si="0"/>
        <v>2849</v>
      </c>
      <c r="H20" s="49">
        <f t="shared" si="1"/>
        <v>32.974537037037038</v>
      </c>
      <c r="I20" s="1"/>
      <c r="J20" s="1"/>
      <c r="K20" s="62"/>
      <c r="L20" s="70"/>
      <c r="M20" s="71"/>
      <c r="N20" s="66"/>
      <c r="O20" s="48">
        <v>30</v>
      </c>
      <c r="P20" s="48">
        <f t="shared" si="2"/>
        <v>2592</v>
      </c>
      <c r="Q20" s="48">
        <f t="shared" si="3"/>
        <v>2849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103">
        <v>45241</v>
      </c>
      <c r="E21" s="60">
        <v>0.33333333333333331</v>
      </c>
      <c r="F21" s="48">
        <f>'Día 11'!C16</f>
        <v>2998262</v>
      </c>
      <c r="G21" s="48">
        <f t="shared" si="0"/>
        <v>2871</v>
      </c>
      <c r="H21" s="49">
        <f t="shared" si="1"/>
        <v>33.229166666666664</v>
      </c>
      <c r="I21" s="1"/>
      <c r="J21" s="1"/>
      <c r="K21" s="1"/>
      <c r="L21" s="64"/>
      <c r="M21" s="65"/>
      <c r="N21" s="66"/>
      <c r="O21" s="48">
        <v>30</v>
      </c>
      <c r="P21" s="48">
        <f t="shared" si="2"/>
        <v>2592</v>
      </c>
      <c r="Q21" s="48">
        <f t="shared" si="3"/>
        <v>2871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103">
        <v>45271</v>
      </c>
      <c r="E22" s="60">
        <v>0.33333333333333331</v>
      </c>
      <c r="F22" s="48">
        <f>'Día 12'!C16</f>
        <v>3001082</v>
      </c>
      <c r="G22" s="48">
        <f t="shared" si="0"/>
        <v>2820</v>
      </c>
      <c r="H22" s="49">
        <f t="shared" si="1"/>
        <v>32.638888888888886</v>
      </c>
      <c r="I22" s="1"/>
      <c r="J22" s="1"/>
      <c r="K22" s="1"/>
      <c r="L22" s="64"/>
      <c r="M22" s="65"/>
      <c r="N22" s="66"/>
      <c r="O22" s="48">
        <v>30</v>
      </c>
      <c r="P22" s="48">
        <f t="shared" si="2"/>
        <v>2592</v>
      </c>
      <c r="Q22" s="48">
        <f t="shared" si="3"/>
        <v>2820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103" t="s">
        <v>34</v>
      </c>
      <c r="E23" s="60">
        <v>0.33333333333333331</v>
      </c>
      <c r="F23" s="48">
        <f>'Día 13'!C16</f>
        <v>3003880</v>
      </c>
      <c r="G23" s="48">
        <f t="shared" si="0"/>
        <v>2798</v>
      </c>
      <c r="H23" s="49">
        <f t="shared" si="1"/>
        <v>32.38425925925926</v>
      </c>
      <c r="I23" s="1"/>
      <c r="J23" s="1"/>
      <c r="K23" s="122" t="s">
        <v>57</v>
      </c>
      <c r="L23" s="123"/>
      <c r="M23" s="124"/>
      <c r="N23" s="66"/>
      <c r="O23" s="48">
        <v>30</v>
      </c>
      <c r="P23" s="48">
        <f t="shared" si="2"/>
        <v>2592</v>
      </c>
      <c r="Q23" s="48">
        <f t="shared" si="3"/>
        <v>2798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103" t="s">
        <v>35</v>
      </c>
      <c r="E24" s="60">
        <v>0.33333333333333331</v>
      </c>
      <c r="F24" s="48">
        <f>'Día 14'!C16</f>
        <v>3006682</v>
      </c>
      <c r="G24" s="48">
        <f t="shared" si="0"/>
        <v>2802</v>
      </c>
      <c r="H24" s="49">
        <f t="shared" si="1"/>
        <v>32.430555555555557</v>
      </c>
      <c r="I24" s="1"/>
      <c r="K24" s="61"/>
      <c r="L24" s="67">
        <f>SUM(G23:G29)</f>
        <v>19375</v>
      </c>
      <c r="M24" s="69" t="s">
        <v>14</v>
      </c>
      <c r="N24" s="66"/>
      <c r="O24" s="48">
        <v>30</v>
      </c>
      <c r="P24" s="48">
        <f t="shared" si="2"/>
        <v>2592</v>
      </c>
      <c r="Q24" s="48">
        <f t="shared" si="3"/>
        <v>2802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103" t="s">
        <v>36</v>
      </c>
      <c r="E25" s="60">
        <v>0.33333333333333331</v>
      </c>
      <c r="F25" s="48">
        <f>'Día 15'!C16</f>
        <v>3009489</v>
      </c>
      <c r="G25" s="48">
        <f t="shared" si="0"/>
        <v>2807</v>
      </c>
      <c r="H25" s="49">
        <f t="shared" si="1"/>
        <v>32.488425925925924</v>
      </c>
      <c r="I25" s="1"/>
      <c r="J25" s="1"/>
      <c r="K25" s="61"/>
      <c r="L25" s="72">
        <f>L24*1000/7/24/60/60</f>
        <v>32.035383597883595</v>
      </c>
      <c r="M25" s="72" t="s">
        <v>15</v>
      </c>
      <c r="N25" s="66"/>
      <c r="O25" s="48">
        <v>30</v>
      </c>
      <c r="P25" s="48">
        <f t="shared" si="2"/>
        <v>2592</v>
      </c>
      <c r="Q25" s="48">
        <f t="shared" si="3"/>
        <v>2807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103" t="s">
        <v>37</v>
      </c>
      <c r="E26" s="60">
        <v>0.33333333333333331</v>
      </c>
      <c r="F26" s="48">
        <f>'Día 16'!C16</f>
        <v>3012288</v>
      </c>
      <c r="G26" s="48">
        <f t="shared" si="0"/>
        <v>2799</v>
      </c>
      <c r="H26" s="49">
        <f t="shared" si="1"/>
        <v>32.395833333333336</v>
      </c>
      <c r="I26" s="1"/>
      <c r="J26" s="1"/>
      <c r="K26" s="62"/>
      <c r="L26" s="70"/>
      <c r="M26" s="71"/>
      <c r="N26" s="66"/>
      <c r="O26" s="48">
        <v>30</v>
      </c>
      <c r="P26" s="48">
        <f t="shared" si="2"/>
        <v>2592</v>
      </c>
      <c r="Q26" s="48">
        <f t="shared" si="3"/>
        <v>2799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103" t="s">
        <v>38</v>
      </c>
      <c r="E27" s="60">
        <v>0.33333333333333331</v>
      </c>
      <c r="F27" s="48">
        <f>'Día 17'!C16</f>
        <v>3015042</v>
      </c>
      <c r="G27" s="48">
        <f t="shared" si="0"/>
        <v>2754</v>
      </c>
      <c r="H27" s="49">
        <f t="shared" si="1"/>
        <v>31.875</v>
      </c>
      <c r="I27" s="1"/>
      <c r="J27" s="1"/>
      <c r="K27" s="1"/>
      <c r="L27" s="64"/>
      <c r="M27" s="65"/>
      <c r="N27" s="66"/>
      <c r="O27" s="48">
        <v>30</v>
      </c>
      <c r="P27" s="48">
        <f t="shared" si="2"/>
        <v>2592</v>
      </c>
      <c r="Q27" s="48">
        <f t="shared" si="3"/>
        <v>2754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103" t="s">
        <v>39</v>
      </c>
      <c r="E28" s="60">
        <v>0.33333333333333331</v>
      </c>
      <c r="F28" s="48">
        <f>'Día 18'!C16</f>
        <v>3017736</v>
      </c>
      <c r="G28" s="48">
        <f t="shared" si="0"/>
        <v>2694</v>
      </c>
      <c r="H28" s="49">
        <f t="shared" si="1"/>
        <v>31.180555555555554</v>
      </c>
      <c r="I28" s="1"/>
      <c r="J28" s="1"/>
      <c r="K28" s="1"/>
      <c r="L28" s="64"/>
      <c r="M28" s="65"/>
      <c r="N28" s="66"/>
      <c r="O28" s="48">
        <v>30</v>
      </c>
      <c r="P28" s="48">
        <f t="shared" si="2"/>
        <v>2592</v>
      </c>
      <c r="Q28" s="48">
        <f t="shared" si="3"/>
        <v>2694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103" t="s">
        <v>40</v>
      </c>
      <c r="E29" s="60">
        <v>0.33333333333333331</v>
      </c>
      <c r="F29" s="48">
        <f>'Día 19'!C16</f>
        <v>3020457</v>
      </c>
      <c r="G29" s="48">
        <f t="shared" si="0"/>
        <v>2721</v>
      </c>
      <c r="H29" s="49">
        <f t="shared" si="1"/>
        <v>31.493055555555554</v>
      </c>
      <c r="I29" s="1"/>
      <c r="J29" s="1"/>
      <c r="K29" s="122" t="s">
        <v>58</v>
      </c>
      <c r="L29" s="123"/>
      <c r="M29" s="124"/>
      <c r="N29" s="66"/>
      <c r="O29" s="48">
        <v>30</v>
      </c>
      <c r="P29" s="48">
        <f t="shared" si="2"/>
        <v>2592</v>
      </c>
      <c r="Q29" s="48">
        <f t="shared" si="3"/>
        <v>2721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103" t="s">
        <v>41</v>
      </c>
      <c r="E30" s="60">
        <v>0.33333333333333331</v>
      </c>
      <c r="F30" s="48">
        <f>'Día 20'!C16</f>
        <v>3023203</v>
      </c>
      <c r="G30" s="48">
        <f t="shared" si="0"/>
        <v>2746</v>
      </c>
      <c r="H30" s="49">
        <f t="shared" si="1"/>
        <v>31.782407407407408</v>
      </c>
      <c r="I30" s="1"/>
      <c r="K30" s="61"/>
      <c r="L30" s="67">
        <f>SUM(G30:G36)</f>
        <v>18080</v>
      </c>
      <c r="M30" s="69" t="s">
        <v>14</v>
      </c>
      <c r="N30" s="66"/>
      <c r="O30" s="48">
        <v>30</v>
      </c>
      <c r="P30" s="48">
        <f t="shared" si="2"/>
        <v>2592</v>
      </c>
      <c r="Q30" s="48">
        <f t="shared" si="3"/>
        <v>2746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103" t="s">
        <v>42</v>
      </c>
      <c r="E31" s="60">
        <v>0.33333333333333331</v>
      </c>
      <c r="F31" s="48">
        <f>'Día 21'!C16</f>
        <v>3025922</v>
      </c>
      <c r="G31" s="48">
        <f t="shared" si="0"/>
        <v>2719</v>
      </c>
      <c r="H31" s="49">
        <f t="shared" si="1"/>
        <v>31.469907407407408</v>
      </c>
      <c r="I31" s="1"/>
      <c r="J31" s="1"/>
      <c r="K31" s="61"/>
      <c r="L31" s="72">
        <f>L30*1000/7/24/60/60</f>
        <v>29.894179894179896</v>
      </c>
      <c r="M31" s="72" t="s">
        <v>15</v>
      </c>
      <c r="N31" s="66"/>
      <c r="O31" s="48">
        <v>30</v>
      </c>
      <c r="P31" s="48">
        <f t="shared" si="2"/>
        <v>2592</v>
      </c>
      <c r="Q31" s="48">
        <f t="shared" si="3"/>
        <v>2719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103" t="s">
        <v>43</v>
      </c>
      <c r="E32" s="60">
        <v>0.33333333333333331</v>
      </c>
      <c r="F32" s="48">
        <f>'Día 22'!C16</f>
        <v>3028522</v>
      </c>
      <c r="G32" s="48">
        <f t="shared" si="0"/>
        <v>2600</v>
      </c>
      <c r="H32" s="49">
        <f t="shared" si="1"/>
        <v>30.092592592592592</v>
      </c>
      <c r="I32" s="1"/>
      <c r="J32" s="1"/>
      <c r="K32" s="62"/>
      <c r="L32" s="70"/>
      <c r="M32" s="71"/>
      <c r="N32" s="66"/>
      <c r="O32" s="48">
        <v>30</v>
      </c>
      <c r="P32" s="48">
        <f t="shared" si="2"/>
        <v>2592</v>
      </c>
      <c r="Q32" s="48">
        <f t="shared" si="3"/>
        <v>2600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103" t="s">
        <v>44</v>
      </c>
      <c r="E33" s="60">
        <v>0.33333333333333331</v>
      </c>
      <c r="F33" s="48">
        <f>'Día 23'!C16</f>
        <v>3031218</v>
      </c>
      <c r="G33" s="48">
        <f t="shared" si="0"/>
        <v>2696</v>
      </c>
      <c r="H33" s="49">
        <f t="shared" si="1"/>
        <v>31.203703703703702</v>
      </c>
      <c r="I33" s="1"/>
      <c r="J33" s="1"/>
      <c r="K33" s="1"/>
      <c r="L33" s="64"/>
      <c r="M33" s="65"/>
      <c r="N33" s="66"/>
      <c r="O33" s="48">
        <v>30</v>
      </c>
      <c r="P33" s="48">
        <f t="shared" si="2"/>
        <v>2592</v>
      </c>
      <c r="Q33" s="48">
        <f t="shared" si="3"/>
        <v>2696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103" t="s">
        <v>45</v>
      </c>
      <c r="E34" s="60">
        <v>0.33333333333333331</v>
      </c>
      <c r="F34" s="48">
        <f>'Día 24'!C16</f>
        <v>3032990</v>
      </c>
      <c r="G34" s="48">
        <f t="shared" si="0"/>
        <v>1772</v>
      </c>
      <c r="H34" s="49">
        <f t="shared" si="1"/>
        <v>20.509259259259256</v>
      </c>
      <c r="I34" s="1"/>
      <c r="J34" s="1"/>
      <c r="K34" s="1"/>
      <c r="L34" s="64"/>
      <c r="M34" s="65"/>
      <c r="N34" s="66"/>
      <c r="O34" s="48">
        <v>30</v>
      </c>
      <c r="P34" s="48">
        <f t="shared" si="2"/>
        <v>2592</v>
      </c>
      <c r="Q34" s="48">
        <f t="shared" si="3"/>
        <v>1772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103" t="s">
        <v>46</v>
      </c>
      <c r="E35" s="60">
        <v>0.33333333333333331</v>
      </c>
      <c r="F35" s="48">
        <f>'Día 25'!C16</f>
        <v>3035816</v>
      </c>
      <c r="G35" s="48">
        <f t="shared" si="0"/>
        <v>2826</v>
      </c>
      <c r="H35" s="49">
        <f t="shared" si="1"/>
        <v>32.708333333333336</v>
      </c>
      <c r="I35" s="1"/>
      <c r="J35" s="1"/>
      <c r="K35" s="122" t="s">
        <v>59</v>
      </c>
      <c r="L35" s="123"/>
      <c r="M35" s="124"/>
      <c r="N35" s="66"/>
      <c r="O35" s="48">
        <v>30</v>
      </c>
      <c r="P35" s="48">
        <f t="shared" si="2"/>
        <v>2592</v>
      </c>
      <c r="Q35" s="48">
        <f t="shared" si="3"/>
        <v>2826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103" t="s">
        <v>47</v>
      </c>
      <c r="E36" s="60">
        <v>0.33333333333333331</v>
      </c>
      <c r="F36" s="48">
        <f>'Día 26'!C16</f>
        <v>3038537</v>
      </c>
      <c r="G36" s="48">
        <f t="shared" si="0"/>
        <v>2721</v>
      </c>
      <c r="H36" s="49">
        <f t="shared" si="1"/>
        <v>31.493055555555554</v>
      </c>
      <c r="I36" s="1"/>
      <c r="K36" s="61"/>
      <c r="L36" s="67">
        <f>SUM(G37:G40)</f>
        <v>10670</v>
      </c>
      <c r="M36" s="69" t="s">
        <v>14</v>
      </c>
      <c r="N36" s="66"/>
      <c r="O36" s="48">
        <v>30</v>
      </c>
      <c r="P36" s="48">
        <f t="shared" si="2"/>
        <v>2592</v>
      </c>
      <c r="Q36" s="48">
        <f t="shared" si="3"/>
        <v>2721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103" t="s">
        <v>48</v>
      </c>
      <c r="E37" s="60">
        <v>0.33333333333333331</v>
      </c>
      <c r="F37" s="48">
        <f>'Día 27'!C16</f>
        <v>3041200</v>
      </c>
      <c r="G37" s="48">
        <f t="shared" si="0"/>
        <v>2663</v>
      </c>
      <c r="H37" s="49">
        <f t="shared" si="1"/>
        <v>30.821759259259256</v>
      </c>
      <c r="I37" s="1"/>
      <c r="J37" s="1"/>
      <c r="K37" s="61"/>
      <c r="L37" s="72">
        <f>L36*1000/4/24/60/60</f>
        <v>30.873842592592592</v>
      </c>
      <c r="M37" s="72" t="s">
        <v>15</v>
      </c>
      <c r="N37" s="66"/>
      <c r="O37" s="48">
        <v>30</v>
      </c>
      <c r="P37" s="48">
        <f t="shared" si="2"/>
        <v>2592</v>
      </c>
      <c r="Q37" s="48">
        <f t="shared" si="3"/>
        <v>2663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103" t="s">
        <v>49</v>
      </c>
      <c r="E38" s="60">
        <v>0.33333333333333331</v>
      </c>
      <c r="F38" s="48">
        <f>'Día 28'!C16</f>
        <v>3043861</v>
      </c>
      <c r="G38" s="48">
        <f t="shared" si="0"/>
        <v>2661</v>
      </c>
      <c r="H38" s="49">
        <f t="shared" si="1"/>
        <v>30.798611111111111</v>
      </c>
      <c r="I38" s="1"/>
      <c r="J38" s="1"/>
      <c r="K38" s="62"/>
      <c r="L38" s="70"/>
      <c r="M38" s="71"/>
      <c r="N38" s="66"/>
      <c r="O38" s="48">
        <v>30</v>
      </c>
      <c r="P38" s="48">
        <f t="shared" si="2"/>
        <v>2592</v>
      </c>
      <c r="Q38" s="48">
        <f t="shared" si="3"/>
        <v>2661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103" t="s">
        <v>50</v>
      </c>
      <c r="E39" s="60">
        <v>0.33333333333333331</v>
      </c>
      <c r="F39" s="48">
        <f>'Día 29'!C16</f>
        <v>3046540</v>
      </c>
      <c r="G39" s="48">
        <f t="shared" si="0"/>
        <v>2679</v>
      </c>
      <c r="H39" s="49">
        <f t="shared" si="1"/>
        <v>31.006944444444446</v>
      </c>
      <c r="I39" s="1"/>
      <c r="J39" s="1"/>
      <c r="K39" s="1"/>
      <c r="L39" s="64"/>
      <c r="M39" s="65"/>
      <c r="N39" s="66"/>
      <c r="O39" s="48">
        <v>30</v>
      </c>
      <c r="P39" s="48">
        <f t="shared" si="2"/>
        <v>2592</v>
      </c>
      <c r="Q39" s="48">
        <f t="shared" si="3"/>
        <v>2679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103" t="s">
        <v>51</v>
      </c>
      <c r="E40" s="60">
        <v>0.33333333333333298</v>
      </c>
      <c r="F40" s="48">
        <f>'Día 30'!C16</f>
        <v>3049207</v>
      </c>
      <c r="G40" s="48">
        <f t="shared" si="0"/>
        <v>2667</v>
      </c>
      <c r="H40" s="49">
        <f t="shared" si="1"/>
        <v>30.868055555555554</v>
      </c>
      <c r="I40" s="1"/>
      <c r="J40" s="1"/>
      <c r="K40" s="1"/>
      <c r="L40" s="64"/>
      <c r="M40" s="65"/>
      <c r="N40" s="66"/>
      <c r="O40" s="48">
        <v>30</v>
      </c>
      <c r="P40" s="48">
        <f t="shared" si="2"/>
        <v>2592</v>
      </c>
      <c r="Q40" s="48">
        <f t="shared" si="3"/>
        <v>2667</v>
      </c>
      <c r="R40" s="1"/>
      <c r="S40" s="1"/>
      <c r="T40" s="1"/>
      <c r="U40" s="1"/>
      <c r="V40" s="1"/>
      <c r="W40" s="1"/>
    </row>
    <row r="41" spans="1:23" ht="15" thickBot="1" x14ac:dyDescent="0.4">
      <c r="A41" s="1"/>
      <c r="B41" s="1"/>
      <c r="C41" s="108"/>
      <c r="D41" s="108"/>
      <c r="E41" s="109"/>
      <c r="F41" s="110"/>
      <c r="G41" s="111">
        <f>(AVERAGE(G11:G40)-2592)/2592</f>
        <v>5.7998971193415697E-2</v>
      </c>
      <c r="H41" s="111">
        <f>(AVERAGE(H11:H40)-30)/30</f>
        <v>5.7998971193415488E-2</v>
      </c>
      <c r="I41" s="1"/>
      <c r="J41" s="1"/>
      <c r="K41" s="1"/>
      <c r="L41" s="1"/>
      <c r="M41" s="1"/>
      <c r="N41" s="120" t="s">
        <v>17</v>
      </c>
      <c r="O41" s="76" t="s">
        <v>18</v>
      </c>
      <c r="P41" s="75">
        <f>SUM(P11:P40)</f>
        <v>77760</v>
      </c>
      <c r="Q41" s="93">
        <f>SUM(Q11:Q40)</f>
        <v>82270</v>
      </c>
      <c r="R41" s="1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0"/>
      <c r="D42" s="51"/>
      <c r="E42" s="51"/>
      <c r="F42" s="51"/>
      <c r="G42" s="51"/>
      <c r="H42" s="52"/>
      <c r="I42" s="1"/>
      <c r="J42" s="1"/>
      <c r="K42" s="1"/>
      <c r="L42" s="1"/>
      <c r="M42" s="59"/>
      <c r="N42" s="121"/>
      <c r="O42" s="77" t="s">
        <v>21</v>
      </c>
      <c r="P42" s="92">
        <f>P41*1000/30/24/60/60</f>
        <v>30</v>
      </c>
      <c r="Q42" s="96">
        <f>Q41*1000/30/24/60/60</f>
        <v>31.739969135802472</v>
      </c>
      <c r="R42" s="59" t="s">
        <v>22</v>
      </c>
      <c r="S42" s="1"/>
      <c r="T42" s="1"/>
      <c r="U42" s="1"/>
      <c r="V42" s="1"/>
      <c r="W42" s="1"/>
    </row>
    <row r="43" spans="1:23" x14ac:dyDescent="0.35">
      <c r="A43" s="1"/>
      <c r="B43" s="1"/>
      <c r="C43" s="53"/>
      <c r="D43" s="57" t="s">
        <v>19</v>
      </c>
      <c r="E43" s="57"/>
      <c r="F43" s="57"/>
      <c r="G43" s="86">
        <f>(F40-F10)*1000/30/24/60/60</f>
        <v>31.739969135802472</v>
      </c>
      <c r="H43" s="58" t="s">
        <v>20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35">
      <c r="A44" s="1"/>
      <c r="B44" s="1"/>
      <c r="C44" s="54"/>
      <c r="D44" s="55"/>
      <c r="E44" s="55"/>
      <c r="F44" s="55"/>
      <c r="G44" s="55"/>
      <c r="H44" s="56"/>
      <c r="I44" s="1"/>
      <c r="J44" s="1"/>
      <c r="K44" s="1"/>
      <c r="L44" s="1"/>
      <c r="M44" s="1"/>
      <c r="N44" s="73" t="s">
        <v>23</v>
      </c>
      <c r="O44" s="74" t="s">
        <v>14</v>
      </c>
      <c r="P44" s="74"/>
      <c r="Q44" s="85">
        <f>Q41-P41</f>
        <v>4510</v>
      </c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59" t="s">
        <v>24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87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</sheetData>
  <mergeCells count="13">
    <mergeCell ref="N41:N42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0" zoomScale="85" zoomScaleNormal="85" zoomScalePageLayoutView="70" workbookViewId="0">
      <selection activeCell="D30" sqref="D3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45239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2990875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2992542</v>
      </c>
      <c r="D16" s="40">
        <f>+C16-C8</f>
        <v>1667</v>
      </c>
      <c r="E16" s="97">
        <f>+D16*1000/14/3600</f>
        <v>33.075396825396822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2993156</v>
      </c>
      <c r="D21" s="40">
        <f>+C21-C16</f>
        <v>614</v>
      </c>
      <c r="E21" s="97">
        <f>+D21*1000/5/3600</f>
        <v>34.111111111111114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2993728</v>
      </c>
      <c r="D26" s="40">
        <f>+C26-C21</f>
        <v>572</v>
      </c>
      <c r="E26" s="97">
        <f>+D26*1000/5/3600</f>
        <v>31.777777777777779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0" zoomScale="85" zoomScaleNormal="85" zoomScalePageLayoutView="70" workbookViewId="0">
      <selection activeCell="D29" sqref="D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45240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2993728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4">
        <v>2995391</v>
      </c>
      <c r="D16" s="40">
        <f>+C16-C8</f>
        <v>1663</v>
      </c>
      <c r="E16" s="97">
        <f>+D16*1000/14/3600</f>
        <v>32.996031746031747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2995998</v>
      </c>
      <c r="D21" s="40">
        <f>+C21-C16</f>
        <v>607</v>
      </c>
      <c r="E21" s="97">
        <f>+D21*1000/5/3600</f>
        <v>33.722222222222221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2996594</v>
      </c>
      <c r="D26" s="40">
        <f>+C26-C21</f>
        <v>596</v>
      </c>
      <c r="E26" s="97">
        <f>+D26*1000/5/3600</f>
        <v>33.111111111111114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3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45241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2996594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2998262</v>
      </c>
      <c r="D16" s="40">
        <f>+C16-C8</f>
        <v>1668</v>
      </c>
      <c r="E16" s="40">
        <f>+D16*1000/14/3600</f>
        <v>33.095238095238095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2998855</v>
      </c>
      <c r="D21" s="40">
        <f>+C21-C16</f>
        <v>593</v>
      </c>
      <c r="E21" s="97">
        <f>+D21*1000/5/3600</f>
        <v>32.944444444444443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2999421</v>
      </c>
      <c r="D26" s="40">
        <f>+C26-C21</f>
        <v>566</v>
      </c>
      <c r="E26" s="97">
        <f>+D26*1000/5/3600</f>
        <v>31.444444444444443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3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45242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2999421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3001082</v>
      </c>
      <c r="D16" s="40">
        <f>+C16-C8</f>
        <v>1661</v>
      </c>
      <c r="E16" s="40">
        <f>+D16*1000/14/3600</f>
        <v>32.956349206349209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3001665</v>
      </c>
      <c r="D21" s="40">
        <f>+C21-C16</f>
        <v>583</v>
      </c>
      <c r="E21" s="40">
        <f>+D21*1000/5/3600</f>
        <v>32.388888888888886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3002246</v>
      </c>
      <c r="D26" s="40">
        <f>+C26-C21</f>
        <v>581</v>
      </c>
      <c r="E26" s="40">
        <f>+D26*1000/5/3600</f>
        <v>32.277777777777779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C31" sqref="C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45243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3002246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3003880</v>
      </c>
      <c r="D16" s="40">
        <f>+C16-C8</f>
        <v>1634</v>
      </c>
      <c r="E16" s="40">
        <f>+D16*1000/14/3600</f>
        <v>32.420634920634917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3004481</v>
      </c>
      <c r="D21" s="40">
        <f>+C21-C16</f>
        <v>601</v>
      </c>
      <c r="E21" s="40">
        <f>+D21*1000/5/3600</f>
        <v>33.388888888888886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3005095</v>
      </c>
      <c r="D26" s="40">
        <f>+C26-C21</f>
        <v>614</v>
      </c>
      <c r="E26" s="40">
        <f>+D26*1000/5/3600</f>
        <v>34.111111111111114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44848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3005095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3006682</v>
      </c>
      <c r="D16" s="40">
        <f>+C16-C8</f>
        <v>1587</v>
      </c>
      <c r="E16" s="40">
        <f>+D16*1000/14/3600</f>
        <v>31.488095238095237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3007252</v>
      </c>
      <c r="D21" s="40">
        <f>+C21-C16</f>
        <v>570</v>
      </c>
      <c r="E21" s="40">
        <f>+D21*1000/5/3600</f>
        <v>31.666666666666668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3007849</v>
      </c>
      <c r="D26" s="40">
        <f>+C26-C21</f>
        <v>597</v>
      </c>
      <c r="E26" s="40">
        <f>+D26*1000/5/3600</f>
        <v>33.166666666666664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3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44849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3007849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3009489</v>
      </c>
      <c r="D16" s="40">
        <f>+C16-C8</f>
        <v>1640</v>
      </c>
      <c r="E16" s="40">
        <f>+D16*1000/14/3600</f>
        <v>32.539682539682538</v>
      </c>
      <c r="F16" s="41" t="s">
        <v>16</v>
      </c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3010084</v>
      </c>
      <c r="D21" s="40">
        <f>+C21-C16</f>
        <v>595</v>
      </c>
      <c r="E21" s="40">
        <f>+D21*1000/5/3600</f>
        <v>33.055555555555557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3010657</v>
      </c>
      <c r="D26" s="40">
        <f>+C26-C21</f>
        <v>573</v>
      </c>
      <c r="E26" s="40">
        <f>+D26*1000/5/3600</f>
        <v>31.833333333333332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6" zoomScale="85" zoomScaleNormal="85" zoomScalePageLayoutView="70" workbookViewId="0">
      <selection activeCell="E29" sqref="E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44850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3010657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3012288</v>
      </c>
      <c r="D16" s="40">
        <f>+C16-C8</f>
        <v>1631</v>
      </c>
      <c r="E16" s="40">
        <f>+D16*1000/14/3600</f>
        <v>32.361111111111114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3012855</v>
      </c>
      <c r="D21" s="40">
        <f>+C21-C16</f>
        <v>567</v>
      </c>
      <c r="E21" s="40">
        <f>+D21*1000/5/3600</f>
        <v>31.5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3013435</v>
      </c>
      <c r="D26" s="40">
        <f>+C26-C21</f>
        <v>580</v>
      </c>
      <c r="E26" s="40">
        <f>+D26*1000/5/3600</f>
        <v>32.222222222222221</v>
      </c>
      <c r="F26" s="41" t="s">
        <v>16</v>
      </c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4" zoomScale="85" zoomScaleNormal="85" zoomScalePageLayoutView="70" workbookViewId="0">
      <selection activeCell="C13" sqref="C1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44851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3013435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3015042</v>
      </c>
      <c r="D16" s="40">
        <f>+C16-C8</f>
        <v>1607</v>
      </c>
      <c r="E16" s="40">
        <f>+D16*1000/14/3600</f>
        <v>31.884920634920636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3015616</v>
      </c>
      <c r="D21" s="40">
        <f>+C21-C16</f>
        <v>574</v>
      </c>
      <c r="E21" s="40">
        <f>+D21*1000/5/3600</f>
        <v>31.888888888888889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3016164</v>
      </c>
      <c r="D26" s="40">
        <f>+C26-C21</f>
        <v>548</v>
      </c>
      <c r="E26" s="40">
        <f>+D26*1000/5/3600</f>
        <v>30.444444444444443</v>
      </c>
      <c r="F26" s="45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3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44852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3016164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3017736</v>
      </c>
      <c r="D16" s="40">
        <f>+C16-C8</f>
        <v>1572</v>
      </c>
      <c r="E16" s="40">
        <f>+D16*1000/14/3600</f>
        <v>31.190476190476193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5">
        <v>3018308</v>
      </c>
      <c r="D21" s="40">
        <f>+C21-C16</f>
        <v>572</v>
      </c>
      <c r="E21" s="40">
        <f>+D21*1000/5/3600</f>
        <v>31.777777777777779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5">
        <v>3018862</v>
      </c>
      <c r="D26" s="40">
        <f>+C26-C21</f>
        <v>554</v>
      </c>
      <c r="E26" s="40">
        <f>+D26*1000/5/3600</f>
        <v>30.777777777777779</v>
      </c>
      <c r="F26" s="41" t="s">
        <v>16</v>
      </c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45231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2968086</v>
      </c>
      <c r="D8" s="28"/>
      <c r="E8" s="28"/>
      <c r="F8" s="8"/>
      <c r="G8" s="127"/>
      <c r="H8" s="128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3" t="s">
        <v>16</v>
      </c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2969734</v>
      </c>
      <c r="D16" s="40">
        <f>+C16-C8</f>
        <v>1648</v>
      </c>
      <c r="E16" s="97">
        <f>+D16*1000/14/3600</f>
        <v>32.698412698412696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3" t="s">
        <v>16</v>
      </c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2970329</v>
      </c>
      <c r="D21" s="40">
        <f>+C21-C16</f>
        <v>595</v>
      </c>
      <c r="E21" s="97">
        <f>+D21*1000/5/3600</f>
        <v>33.055555555555557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3" t="s">
        <v>16</v>
      </c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2970917</v>
      </c>
      <c r="D26" s="40">
        <f>+C26-C21</f>
        <v>588</v>
      </c>
      <c r="E26" s="97">
        <f>+D26*1000/5/3600</f>
        <v>32.666666666666664</v>
      </c>
      <c r="F26" s="41" t="s">
        <v>16</v>
      </c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29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3018862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3020457</v>
      </c>
      <c r="D16" s="40">
        <f>+C16-C8</f>
        <v>1595</v>
      </c>
      <c r="E16" s="40">
        <f>+D16*1000/14/3600</f>
        <v>31.646825396825399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5">
        <v>3021015</v>
      </c>
      <c r="D21" s="40">
        <f>+C21-C16</f>
        <v>558</v>
      </c>
      <c r="E21" s="40">
        <f>+D21*1000/5/3600</f>
        <v>31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5">
        <v>3021596</v>
      </c>
      <c r="D26" s="40">
        <f>+C26-C21</f>
        <v>581</v>
      </c>
      <c r="E26" s="40">
        <f>+D26*1000/5/3600</f>
        <v>32.277777777777779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44854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3021596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3023203</v>
      </c>
      <c r="D16" s="40">
        <f>+C16-C8</f>
        <v>1607</v>
      </c>
      <c r="E16" s="40">
        <f>+D16*1000/14/3600</f>
        <v>31.884920634920636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3023797</v>
      </c>
      <c r="D21" s="40">
        <f>+C21-C16</f>
        <v>594</v>
      </c>
      <c r="E21" s="40">
        <f>+D21*1000/5/3600</f>
        <v>33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3024341</v>
      </c>
      <c r="D26" s="40">
        <f>+C26-C21</f>
        <v>544</v>
      </c>
      <c r="E26" s="40">
        <f>+D26*1000/5/3600</f>
        <v>30.222222222222221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3024341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3025922</v>
      </c>
      <c r="D16" s="40">
        <f>+C16-C8</f>
        <v>1581</v>
      </c>
      <c r="E16" s="40">
        <f>+D16*1000/14/3600</f>
        <v>31.36904761904762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3026383</v>
      </c>
      <c r="D21" s="40">
        <f>+C21-C16</f>
        <v>461</v>
      </c>
      <c r="E21" s="40">
        <f>+D21*1000/5/3600</f>
        <v>25.611111111111111</v>
      </c>
      <c r="F21" s="41" t="s">
        <v>53</v>
      </c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3026957</v>
      </c>
      <c r="D26" s="40">
        <f>+C26-C21</f>
        <v>574</v>
      </c>
      <c r="E26" s="40">
        <f>+D26*1000/5/3600</f>
        <v>31.888888888888889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7" zoomScale="80" zoomScaleNormal="80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44856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3026957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3028522</v>
      </c>
      <c r="D16" s="40">
        <f>+C16-C8</f>
        <v>1565</v>
      </c>
      <c r="E16" s="97">
        <f>+D16*1000/14/3600</f>
        <v>31.051587301587304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3029078</v>
      </c>
      <c r="D21" s="40">
        <f>+C21-C16</f>
        <v>556</v>
      </c>
      <c r="E21" s="97">
        <f>+D21*1000/5/3600</f>
        <v>30.888888888888889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3029664</v>
      </c>
      <c r="D26" s="40">
        <f>+C26-C21</f>
        <v>586</v>
      </c>
      <c r="E26" s="97">
        <f>+D26*1000/5/3600</f>
        <v>32.555555555555557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1" zoomScale="90" zoomScaleNormal="90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44857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3029664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3031218</v>
      </c>
      <c r="D16" s="40">
        <f>+C16-C8</f>
        <v>1554</v>
      </c>
      <c r="E16" s="97">
        <f>+D16*1000/14/3600</f>
        <v>30.833333333333332</v>
      </c>
      <c r="F16" s="45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3031772</v>
      </c>
      <c r="D21" s="40">
        <f>+C21-C16</f>
        <v>554</v>
      </c>
      <c r="E21" s="97">
        <f>+D21*1000/5/3600</f>
        <v>30.777777777777779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3031860</v>
      </c>
      <c r="D26" s="40">
        <f>+C26-C21</f>
        <v>88</v>
      </c>
      <c r="E26" s="97">
        <f>+D26*1000/5/3600</f>
        <v>4.8888888888888893</v>
      </c>
      <c r="F26" s="41" t="s">
        <v>54</v>
      </c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4" zoomScale="90" zoomScaleNormal="90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44858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3031860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3032990</v>
      </c>
      <c r="D16" s="40">
        <f>+C16-C8</f>
        <v>1130</v>
      </c>
      <c r="E16" s="97">
        <f>+D16*1000/14/3600</f>
        <v>22.420634920634921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3033510</v>
      </c>
      <c r="D21" s="40">
        <f>+C21-C16</f>
        <v>520</v>
      </c>
      <c r="E21" s="97">
        <f>+D21*1000/5/3600</f>
        <v>28.888888888888889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3034200</v>
      </c>
      <c r="D26" s="40">
        <f>+C26-C21</f>
        <v>690</v>
      </c>
      <c r="E26" s="97">
        <f>+D26*1000/5/3600</f>
        <v>38.333333333333336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5" zoomScale="80" zoomScaleNormal="80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44859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3034200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3035816</v>
      </c>
      <c r="D16" s="40">
        <f>+C16-C8</f>
        <v>1616</v>
      </c>
      <c r="E16" s="97">
        <f>+D16*1000/14/3600</f>
        <v>32.063492063492063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3036414</v>
      </c>
      <c r="D21" s="40">
        <f>+C21-C16</f>
        <v>598</v>
      </c>
      <c r="E21" s="97">
        <f>+D21*1000/5/3600</f>
        <v>33.222222222222221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3036978</v>
      </c>
      <c r="D26" s="40">
        <f>+C26-C21</f>
        <v>564</v>
      </c>
      <c r="E26" s="97">
        <f>+D26*1000/5/3600</f>
        <v>31.333333333333332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44860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3036978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3038537</v>
      </c>
      <c r="D16" s="40">
        <f>+C16-C8</f>
        <v>1559</v>
      </c>
      <c r="E16" s="97">
        <f>+D16*1000/14/3600</f>
        <v>30.932539682539684</v>
      </c>
      <c r="F16" s="45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3039099</v>
      </c>
      <c r="D21" s="40">
        <f>+C21-C16</f>
        <v>562</v>
      </c>
      <c r="E21" s="97">
        <f>+D21*1000/5/3600</f>
        <v>31.222222222222221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3039652</v>
      </c>
      <c r="D26" s="40">
        <f>+C26-C21</f>
        <v>553</v>
      </c>
      <c r="E26" s="97">
        <f>+D26*1000/5/3600</f>
        <v>30.722222222222221</v>
      </c>
      <c r="F26" s="45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44861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26'!C26</f>
        <v>3039652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3041200</v>
      </c>
      <c r="D16" s="40">
        <f>+C16-C8</f>
        <v>1548</v>
      </c>
      <c r="E16" s="97">
        <f>+D16*1000/14/3600</f>
        <v>30.714285714285712</v>
      </c>
      <c r="F16" s="45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f t="shared" si="1"/>
        <v>0</v>
      </c>
      <c r="F17" s="101"/>
      <c r="G17" s="152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1"/>
      <c r="G18" s="152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1"/>
      <c r="G19" s="152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3041757</v>
      </c>
      <c r="D21" s="40">
        <f>+C21-C16</f>
        <v>557</v>
      </c>
      <c r="E21" s="97">
        <f>+D21*1000/5/3600</f>
        <v>30.944444444444443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3042312</v>
      </c>
      <c r="D26" s="40">
        <f>+C26-C21</f>
        <v>555</v>
      </c>
      <c r="E26" s="97">
        <f>+D26*1000/5/3600</f>
        <v>30.833333333333332</v>
      </c>
      <c r="F26" s="45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85" zoomScaleNormal="85" zoomScalePageLayoutView="70" workbookViewId="0">
      <selection activeCell="B12" sqref="B1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45232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2970917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 t="s">
        <v>16</v>
      </c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2972571</v>
      </c>
      <c r="D16" s="40">
        <f>+C16-C8</f>
        <v>1654</v>
      </c>
      <c r="E16" s="97">
        <f>+D16*1000/14/3600</f>
        <v>32.817460317460316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8"/>
      <c r="G20" s="148"/>
      <c r="H20" s="14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2973164</v>
      </c>
      <c r="D21" s="40">
        <f>+C21-C16</f>
        <v>593</v>
      </c>
      <c r="E21" s="98">
        <f>+D21*1000/5/3600</f>
        <v>32.944444444444443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9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2973753</v>
      </c>
      <c r="D26" s="40">
        <f>+C26-C21</f>
        <v>589</v>
      </c>
      <c r="E26" s="97">
        <f>+D26*1000/5/3600</f>
        <v>32.722222222222221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44862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3042312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3043861</v>
      </c>
      <c r="D16" s="40">
        <f>+C16-C8</f>
        <v>1549</v>
      </c>
      <c r="E16" s="97">
        <f>+D16*1000/14/3600</f>
        <v>30.734126984126984</v>
      </c>
      <c r="F16" s="45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3044439</v>
      </c>
      <c r="D21" s="40">
        <f>+C21-C16</f>
        <v>578</v>
      </c>
      <c r="E21" s="97">
        <f>+D21*1000/5/3600</f>
        <v>32.111111111111114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3044972</v>
      </c>
      <c r="D26" s="40">
        <f>+C26-C21</f>
        <v>533</v>
      </c>
      <c r="E26" s="97">
        <f>+D26*1000/5/3600</f>
        <v>29.611111111111111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5">
        <f>+'Día 28'!C26</f>
        <v>3044972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3046540</v>
      </c>
      <c r="D16" s="40">
        <f>+C16-C8</f>
        <v>1568</v>
      </c>
      <c r="E16" s="97">
        <f>+D16*1000/14/3600</f>
        <v>31.111111111111111</v>
      </c>
      <c r="F16" s="45" t="s">
        <v>16</v>
      </c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3047101</v>
      </c>
      <c r="D21" s="40">
        <f>+C21-C16</f>
        <v>561</v>
      </c>
      <c r="E21" s="97">
        <f>+D21*1000/5/3600</f>
        <v>31.166666666666668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3047646</v>
      </c>
      <c r="D26" s="40">
        <f>+C26-C21</f>
        <v>545</v>
      </c>
      <c r="E26" s="97">
        <f>+D26*1000/5/3600</f>
        <v>30.277777777777779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5" zoomScaleNormal="85" zoomScalePageLayoutView="70" workbookViewId="0">
      <selection activeCell="A28" sqref="A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44864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5">
        <f>+'Día 29'!C26</f>
        <v>3047646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6">
        <v>3049207</v>
      </c>
      <c r="D16" s="40">
        <f>+C16-C8</f>
        <v>1561</v>
      </c>
      <c r="E16" s="107">
        <f>+D16*1000/14/3600</f>
        <v>30.972222222222221</v>
      </c>
      <c r="F16" s="45" t="s">
        <v>16</v>
      </c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3049763</v>
      </c>
      <c r="D21" s="40">
        <f>+C21-C16</f>
        <v>556</v>
      </c>
      <c r="E21" s="107">
        <f>+D21*1000/5/3600</f>
        <v>30.888888888888889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6">
        <v>3050321</v>
      </c>
      <c r="D26" s="40">
        <f>+C26-C21</f>
        <v>558</v>
      </c>
      <c r="E26" s="107">
        <f>+D26*1000/5/3600</f>
        <v>31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45233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2973753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2975410</v>
      </c>
      <c r="D16" s="40">
        <f>+C16-C8</f>
        <v>1657</v>
      </c>
      <c r="E16" s="97">
        <f>+D16*1000/14/3600</f>
        <v>32.876984126984127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2975992</v>
      </c>
      <c r="D21" s="40">
        <f>+C21-C16</f>
        <v>582</v>
      </c>
      <c r="E21" s="97">
        <f>+D21*1000/5/3600</f>
        <v>32.333333333333336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2976585</v>
      </c>
      <c r="D26" s="40">
        <f>+C26-C21</f>
        <v>593</v>
      </c>
      <c r="E26" s="97">
        <f>+D26*1000/5/3600</f>
        <v>32.944444444444443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45234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2976585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2978256</v>
      </c>
      <c r="D16" s="40">
        <f>+C16-C8</f>
        <v>1671</v>
      </c>
      <c r="E16" s="97">
        <f>+D16*1000/14/3600</f>
        <v>33.154761904761905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2978861</v>
      </c>
      <c r="D21" s="40">
        <f>+C21-C16</f>
        <v>605</v>
      </c>
      <c r="E21" s="97">
        <f>+D21*1000/5/3600</f>
        <v>33.611111111111114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2979452</v>
      </c>
      <c r="D26" s="40">
        <f>+C26-C21</f>
        <v>591</v>
      </c>
      <c r="E26" s="97">
        <f>+D26*1000/5/3600</f>
        <v>32.833333333333336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45235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2979452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2981124</v>
      </c>
      <c r="D16" s="40">
        <f>+C16-C8</f>
        <v>1672</v>
      </c>
      <c r="E16" s="97">
        <f>+D16*1000/14/3600</f>
        <v>33.174603174603178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2981726</v>
      </c>
      <c r="D21" s="40">
        <f>+C21-C16</f>
        <v>602</v>
      </c>
      <c r="E21" s="97">
        <f>+D21*1000/5/3600</f>
        <v>33.444444444444443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2982324</v>
      </c>
      <c r="D26" s="40">
        <f>+C26-C21</f>
        <v>598</v>
      </c>
      <c r="E26" s="97">
        <f>+D26*1000/5/3600</f>
        <v>33.222222222222221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45236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2982324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2984004</v>
      </c>
      <c r="D16" s="40">
        <f>+C16-C8</f>
        <v>1680</v>
      </c>
      <c r="E16" s="97">
        <f>+D16*1000/14/3600</f>
        <v>33.333333333333336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0"/>
      <c r="H20" s="9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2984605</v>
      </c>
      <c r="D21" s="40">
        <f>+C21-C16</f>
        <v>601</v>
      </c>
      <c r="E21" s="97">
        <f>+D21*1000/5/3600</f>
        <v>33.388888888888886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2985204</v>
      </c>
      <c r="D26" s="40">
        <f>+C26-C21</f>
        <v>599</v>
      </c>
      <c r="E26" s="97">
        <f>+D26*1000/5/3600</f>
        <v>33.277777777777779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7" zoomScale="85" zoomScaleNormal="85" zoomScalePageLayoutView="70" workbookViewId="0">
      <selection activeCell="E28" sqref="E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45237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2985204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2986881</v>
      </c>
      <c r="D16" s="40">
        <f>+C16-C8</f>
        <v>1677</v>
      </c>
      <c r="E16" s="97">
        <f>+D16*1000/14/3600</f>
        <v>33.273809523809526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2987478</v>
      </c>
      <c r="D21" s="40">
        <f>+C21-C16</f>
        <v>597</v>
      </c>
      <c r="E21" s="97">
        <f>+D21*1000/5/3600</f>
        <v>33.166666666666664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2988057</v>
      </c>
      <c r="D26" s="40">
        <f>+C26-C21</f>
        <v>579</v>
      </c>
      <c r="E26" s="97">
        <f>+D26*1000/5/3600</f>
        <v>32.166666666666664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1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45238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2988057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2989704</v>
      </c>
      <c r="D16" s="40">
        <f>+C16-C8</f>
        <v>1647</v>
      </c>
      <c r="E16" s="97">
        <f>+D16*1000/14/3600</f>
        <v>32.678571428571431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2990305</v>
      </c>
      <c r="D21" s="40">
        <f>+C21-C16</f>
        <v>601</v>
      </c>
      <c r="E21" s="97">
        <f>+D21*1000/5/3600</f>
        <v>33.388888888888886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2990875</v>
      </c>
      <c r="D26" s="40">
        <f>+C26-C21</f>
        <v>570</v>
      </c>
      <c r="E26" s="97">
        <f>+D26*1000/5/3600</f>
        <v>31.666666666666668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2CB79F24-5362-42DE-B0DE-09ADDB5366C3}"/>
</file>

<file path=customXml/itemProps2.xml><?xml version="1.0" encoding="utf-8"?>
<ds:datastoreItem xmlns:ds="http://schemas.openxmlformats.org/officeDocument/2006/customXml" ds:itemID="{67BE2D67-EF4E-4871-8EF2-055C18BBE314}"/>
</file>

<file path=customXml/itemProps3.xml><?xml version="1.0" encoding="utf-8"?>
<ds:datastoreItem xmlns:ds="http://schemas.openxmlformats.org/officeDocument/2006/customXml" ds:itemID="{88FD9806-FBEB-40FD-8B64-DAF0139246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30</vt:i4>
      </vt:variant>
    </vt:vector>
  </HeadingPairs>
  <TitlesOfParts>
    <vt:vector size="62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Hoja1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2023-12-31T17:11:46Z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