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6.xml" ContentType="application/vnd.openxmlformats-officedocument.spreadsheetml.worksheet+xml"/>
  <Override PartName="/xl/drawings/drawing9.xml" ContentType="application/vnd.openxmlformats-officedocument.drawing+xml"/>
  <Override PartName="/xl/worksheets/sheet27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5.xml" ContentType="application/vnd.openxmlformats-officedocument.spreadsheetml.worksheet+xml"/>
  <Override PartName="/xl/drawings/drawing11.xml" ContentType="application/vnd.openxmlformats-officedocument.drawing+xml"/>
  <Override PartName="/xl/worksheets/sheet24.xml" ContentType="application/vnd.openxmlformats-officedocument.spreadsheetml.worksheet+xml"/>
  <Override PartName="/xl/drawings/drawing12.xml" ContentType="application/vnd.openxmlformats-officedocument.drawing+xml"/>
  <Override PartName="/xl/worksheets/sheet23.xml" ContentType="application/vnd.openxmlformats-officedocument.spreadsheetml.worksheet+xml"/>
  <Override PartName="/xl/worksheets/sheet28.xml" ContentType="application/vnd.openxmlformats-officedocument.spreadsheetml.worksheet+xml"/>
  <Override PartName="/xl/drawings/drawing7.xml" ContentType="application/vnd.openxmlformats-officedocument.drawing+xml"/>
  <Override PartName="/xl/worksheets/sheet29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4.xml" ContentType="application/vnd.openxmlformats-officedocument.drawing+xml"/>
  <Override PartName="/xl/worksheets/sheet31.xml" ContentType="application/vnd.openxmlformats-officedocument.spreadsheetml.worksheet+xml"/>
  <Override PartName="/xl/drawings/drawing5.xml" ContentType="application/vnd.openxmlformats-officedocument.drawing+xml"/>
  <Override PartName="/xl/worksheets/sheet30.xml" ContentType="application/vnd.openxmlformats-officedocument.spreadsheetml.worksheet+xml"/>
  <Override PartName="/xl/drawings/drawing6.xml" ContentType="application/vnd.openxmlformats-officedocument.drawing+xml"/>
  <Override PartName="/xl/drawings/drawing13.xml" ContentType="application/vnd.openxmlformats-officedocument.drawing+xml"/>
  <Override PartName="/xl/worksheets/sheet22.xml" ContentType="application/vnd.openxmlformats-officedocument.spreadsheetml.worksheet+xml"/>
  <Override PartName="/xl/drawings/drawing1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8.xml" ContentType="application/vnd.openxmlformats-officedocument.drawing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0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7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drawings/drawing15.xml" ContentType="application/vnd.openxmlformats-officedocument.drawing+xml"/>
  <Override PartName="/xl/worksheets/sheet21.xml" ContentType="application/vnd.openxmlformats-officedocument.spreadsheetml.worksheet+xml"/>
  <Override PartName="/xl/drawings/drawing1.xml" ContentType="application/vnd.openxmlformats-officedocument.drawing+xml"/>
  <Override PartName="/xl/worksheets/sheet18.xml" ContentType="application/vnd.openxmlformats-officedocument.spreadsheetml.worksheet+xml"/>
  <Override PartName="/xl/drawings/drawing16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30 Sep 2023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40" l="1"/>
  <c r="L36" i="40"/>
  <c r="L30" i="40"/>
  <c r="L25" i="40"/>
  <c r="L24" i="40"/>
  <c r="L19" i="40"/>
  <c r="L18" i="40"/>
  <c r="L13" i="40"/>
  <c r="L12" i="40"/>
  <c r="H41" i="40"/>
  <c r="G41" i="40"/>
  <c r="Q42" i="40"/>
  <c r="G44" i="40"/>
  <c r="Q43" i="40"/>
  <c r="P43" i="40"/>
  <c r="P42" i="40"/>
  <c r="P12" i="40"/>
  <c r="Q12" i="40"/>
  <c r="P13" i="40"/>
  <c r="Q13" i="40"/>
  <c r="P14" i="40"/>
  <c r="Q14" i="40"/>
  <c r="P15" i="40"/>
  <c r="Q15" i="40"/>
  <c r="P16" i="40"/>
  <c r="Q16" i="40"/>
  <c r="P17" i="40"/>
  <c r="Q17" i="40"/>
  <c r="P18" i="40"/>
  <c r="Q18" i="40"/>
  <c r="P19" i="40"/>
  <c r="Q19" i="40"/>
  <c r="P20" i="40"/>
  <c r="Q20" i="40"/>
  <c r="P21" i="40"/>
  <c r="Q21" i="40"/>
  <c r="P22" i="40"/>
  <c r="Q22" i="40"/>
  <c r="P23" i="40"/>
  <c r="Q23" i="40"/>
  <c r="P24" i="40"/>
  <c r="Q24" i="40"/>
  <c r="P25" i="40"/>
  <c r="Q25" i="40"/>
  <c r="P26" i="40"/>
  <c r="Q26" i="40"/>
  <c r="P27" i="40"/>
  <c r="Q27" i="40"/>
  <c r="P28" i="40"/>
  <c r="Q28" i="40"/>
  <c r="P29" i="40"/>
  <c r="Q29" i="40"/>
  <c r="P30" i="40"/>
  <c r="Q30" i="40"/>
  <c r="P31" i="40"/>
  <c r="Q31" i="40"/>
  <c r="P32" i="40"/>
  <c r="Q32" i="40"/>
  <c r="P33" i="40"/>
  <c r="Q33" i="40"/>
  <c r="P34" i="40"/>
  <c r="Q34" i="40"/>
  <c r="P35" i="40"/>
  <c r="Q35" i="40"/>
  <c r="P36" i="40"/>
  <c r="Q36" i="40"/>
  <c r="P37" i="40"/>
  <c r="Q37" i="40"/>
  <c r="P38" i="40"/>
  <c r="Q38" i="40"/>
  <c r="P39" i="40"/>
  <c r="Q39" i="40"/>
  <c r="P40" i="40"/>
  <c r="Q40" i="40"/>
  <c r="Q11" i="40"/>
  <c r="P11" i="40"/>
  <c r="F40" i="40" l="1"/>
  <c r="G43" i="40" l="1"/>
  <c r="E17" i="33"/>
  <c r="F37" i="40" l="1"/>
  <c r="F38" i="40"/>
  <c r="G38" i="40" s="1"/>
  <c r="H38" i="40" s="1"/>
  <c r="F39" i="40"/>
  <c r="G39" i="40" l="1"/>
  <c r="H39" i="40" s="1"/>
  <c r="G40" i="40"/>
  <c r="H40" i="40" s="1"/>
  <c r="C8" i="42"/>
  <c r="C8" i="41"/>
  <c r="C8" i="34"/>
  <c r="C8" i="33"/>
  <c r="D16" i="33" s="1"/>
  <c r="F29" i="40" l="1"/>
  <c r="F30" i="40"/>
  <c r="G30" i="40" s="1"/>
  <c r="H30" i="40" s="1"/>
  <c r="F31" i="40"/>
  <c r="G31" i="40" s="1"/>
  <c r="H31" i="40" s="1"/>
  <c r="F32" i="40"/>
  <c r="G32" i="40" s="1"/>
  <c r="H32" i="40" s="1"/>
  <c r="F33" i="40"/>
  <c r="G33" i="40" s="1"/>
  <c r="H33" i="40" s="1"/>
  <c r="F34" i="40"/>
  <c r="G34" i="40" s="1"/>
  <c r="H34" i="40" s="1"/>
  <c r="F35" i="40"/>
  <c r="F36" i="40"/>
  <c r="F22" i="40"/>
  <c r="F23" i="40"/>
  <c r="G23" i="40" s="1"/>
  <c r="H23" i="40" s="1"/>
  <c r="F24" i="40"/>
  <c r="G24" i="40" s="1"/>
  <c r="H24" i="40" s="1"/>
  <c r="F25" i="40"/>
  <c r="G25" i="40" s="1"/>
  <c r="H25" i="40" s="1"/>
  <c r="F26" i="40"/>
  <c r="F27" i="40"/>
  <c r="G27" i="40" s="1"/>
  <c r="H27" i="40" s="1"/>
  <c r="F28" i="40"/>
  <c r="F15" i="40"/>
  <c r="G15" i="40" s="1"/>
  <c r="H15" i="40" s="1"/>
  <c r="F16" i="40"/>
  <c r="G16" i="40" s="1"/>
  <c r="H16" i="40" s="1"/>
  <c r="F17" i="40"/>
  <c r="G17" i="40" s="1"/>
  <c r="H17" i="40" s="1"/>
  <c r="F18" i="40"/>
  <c r="F19" i="40"/>
  <c r="G19" i="40" s="1"/>
  <c r="H19" i="40" s="1"/>
  <c r="F20" i="40"/>
  <c r="F21" i="40"/>
  <c r="G21" i="40" s="1"/>
  <c r="H21" i="40" s="1"/>
  <c r="F11" i="40"/>
  <c r="F12" i="40"/>
  <c r="G12" i="40" s="1"/>
  <c r="H12" i="40" s="1"/>
  <c r="F13" i="40"/>
  <c r="F14" i="40"/>
  <c r="G14" i="40" s="1"/>
  <c r="H14" i="40" s="1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G20" i="40" l="1"/>
  <c r="H20" i="40" s="1"/>
  <c r="G28" i="40"/>
  <c r="H28" i="40" s="1"/>
  <c r="G22" i="40"/>
  <c r="H22" i="40" s="1"/>
  <c r="G11" i="40"/>
  <c r="H11" i="40" s="1"/>
  <c r="G36" i="40"/>
  <c r="H36" i="40" s="1"/>
  <c r="G37" i="40"/>
  <c r="H37" i="40" s="1"/>
  <c r="G13" i="40"/>
  <c r="H13" i="40" s="1"/>
  <c r="G18" i="40"/>
  <c r="H18" i="40" s="1"/>
  <c r="G26" i="40"/>
  <c r="H26" i="40" s="1"/>
  <c r="G35" i="40"/>
  <c r="H35" i="40" s="1"/>
  <c r="G29" i="40"/>
  <c r="H29" i="40" s="1"/>
  <c r="L31" i="40" l="1"/>
  <c r="Q45" i="40" l="1"/>
</calcChain>
</file>

<file path=xl/sharedStrings.xml><?xml version="1.0" encoding="utf-8"?>
<sst xmlns="http://schemas.openxmlformats.org/spreadsheetml/2006/main" count="698" uniqueCount="40">
  <si>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</si>
  <si>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</si>
  <si>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</si>
  <si>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</si>
  <si>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</si>
  <si>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</si>
  <si>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</si>
  <si>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</si>
  <si>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</si>
  <si>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</si>
  <si>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</si>
  <si>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</si>
  <si>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</si>
  <si>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</si>
  <si>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</si>
  <si>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</si>
  <si>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</si>
  <si>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</si>
  <si>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</si>
  <si>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</si>
  <si>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</si>
  <si>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</si>
  <si>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</si>
  <si>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</si>
  <si>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</si>
  <si>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</si>
  <si>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</si>
  <si>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</si>
  <si>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</si>
  <si>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</si>
  <si>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</si>
  <si>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</si>
  <si>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</si>
  <si>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se realiza limpieza de filtros en medidores la ola 11:00 hasta 12:30 hrs</t>
  </si>
  <si>
    <t>m3/mes</t>
  </si>
  <si>
    <t xml:space="preserve">Aporte 1 al 3 de Septiembre </t>
  </si>
  <si>
    <t>Aporte 4 al 10 de Septiembre</t>
  </si>
  <si>
    <t>Aporte 11 al 17 de Septiembre</t>
  </si>
  <si>
    <t xml:space="preserve">Aporte 18 al 24 de Septiembre </t>
  </si>
  <si>
    <t>Aporte 25 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</si>
</sst>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1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0" fontId="1" fillId="7" borderId="63" xfId="0" applyFont="1" applyFill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7" borderId="62" xfId="0" applyFont="1" applyFill="1" applyBorder="1" applyAlignment="1" applyProtection="1">
      <alignment horizontal="center" vertical="center"/>
      <protection locked="0"/>
    </xf>
    <xf numFmtId="3" fontId="1" fillId="5" borderId="35" xfId="0" applyNumberFormat="1" applyFont="1" applyFill="1" applyBorder="1"/>
    <xf numFmtId="0" fontId="1" fillId="5" borderId="36" xfId="0" applyFont="1" applyFill="1" applyBorder="1"/>
    <xf numFmtId="0" fontId="9" fillId="2" borderId="0" xfId="0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0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B31" zoomScale="90" zoomScaleNormal="90" workbookViewId="0">
      <selection activeCell="G50" sqref="G50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5" t="s">
        <v>4</v>
      </c>
      <c r="D8" s="115" t="s">
        <v>5</v>
      </c>
      <c r="E8" s="46" t="s">
        <v>6</v>
      </c>
      <c r="F8" s="115" t="s">
        <v>7</v>
      </c>
      <c r="G8" s="119" t="s">
        <v>8</v>
      </c>
      <c r="H8" s="120"/>
      <c r="I8" s="1"/>
      <c r="J8" s="1"/>
      <c r="K8" s="59" t="s">
        <v>9</v>
      </c>
      <c r="L8" s="63"/>
      <c r="M8" s="63"/>
      <c r="N8" s="63"/>
      <c r="O8" s="117" t="s">
        <v>10</v>
      </c>
      <c r="P8" s="115" t="s">
        <v>11</v>
      </c>
      <c r="Q8" s="117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6"/>
      <c r="D9" s="116"/>
      <c r="E9" s="83" t="s">
        <v>13</v>
      </c>
      <c r="F9" s="116"/>
      <c r="G9" s="121"/>
      <c r="H9" s="122"/>
      <c r="I9" s="1"/>
      <c r="J9" s="1"/>
      <c r="K9" s="1"/>
      <c r="L9" s="63"/>
      <c r="M9" s="63"/>
      <c r="N9" s="63"/>
      <c r="O9" s="118"/>
      <c r="P9" s="116"/>
      <c r="Q9" s="118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>
        <v>45169</v>
      </c>
      <c r="E10" s="81">
        <v>0.33333333333333331</v>
      </c>
      <c r="F10" s="82">
        <v>2797903</v>
      </c>
      <c r="G10" s="68" t="s">
        <v>14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46" t="s">
        <v>14</v>
      </c>
      <c r="Q10" s="78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45170</v>
      </c>
      <c r="E11" s="60">
        <v>0.33333333333333331</v>
      </c>
      <c r="F11" s="49">
        <f>'Día 1'!C16</f>
        <v>2800514</v>
      </c>
      <c r="G11" s="49">
        <f>F11-F10</f>
        <v>2611</v>
      </c>
      <c r="H11" s="50">
        <f>G11*1000/24/60/60</f>
        <v>30.219907407407408</v>
      </c>
      <c r="I11" s="1"/>
      <c r="J11" s="1"/>
      <c r="K11" s="112" t="s">
        <v>35</v>
      </c>
      <c r="L11" s="113"/>
      <c r="M11" s="114"/>
      <c r="O11" s="49">
        <v>30</v>
      </c>
      <c r="P11" s="49">
        <f>O11*60*60*24/1000</f>
        <v>2592</v>
      </c>
      <c r="Q11" s="49">
        <f>G11</f>
        <v>2611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45171</v>
      </c>
      <c r="E12" s="60">
        <v>0.33333333333333331</v>
      </c>
      <c r="F12" s="49">
        <f>'Día 2'!C16</f>
        <v>2803125</v>
      </c>
      <c r="G12" s="49">
        <f t="shared" ref="G12:G40" si="0">F12-F11</f>
        <v>2611</v>
      </c>
      <c r="H12" s="50">
        <f t="shared" ref="H12:H40" si="1">G12*1000/24/60/60</f>
        <v>30.219907407407408</v>
      </c>
      <c r="I12" s="1"/>
      <c r="K12" s="61"/>
      <c r="L12" s="67">
        <f>SUM(G11:G13)</f>
        <v>7715</v>
      </c>
      <c r="M12" s="69" t="s">
        <v>14</v>
      </c>
      <c r="N12" s="66"/>
      <c r="O12" s="49">
        <v>30</v>
      </c>
      <c r="P12" s="49">
        <f t="shared" ref="P12:P40" si="2">O12*60*60*24/1000</f>
        <v>2592</v>
      </c>
      <c r="Q12" s="49">
        <f t="shared" ref="Q12:Q40" si="3">G12</f>
        <v>2611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45172</v>
      </c>
      <c r="E13" s="60">
        <v>0.33333333333333331</v>
      </c>
      <c r="F13" s="49">
        <f>'Día 3'!C16</f>
        <v>2805618</v>
      </c>
      <c r="G13" s="49">
        <f t="shared" si="0"/>
        <v>2493</v>
      </c>
      <c r="H13" s="50">
        <f t="shared" si="1"/>
        <v>28.854166666666668</v>
      </c>
      <c r="I13" s="1"/>
      <c r="J13" s="1"/>
      <c r="K13" s="61"/>
      <c r="L13" s="72">
        <f>L12*1000/3/24/60/60</f>
        <v>29.764660493827154</v>
      </c>
      <c r="M13" s="72" t="s">
        <v>15</v>
      </c>
      <c r="N13" s="66"/>
      <c r="O13" s="49">
        <v>30</v>
      </c>
      <c r="P13" s="49">
        <f t="shared" si="2"/>
        <v>2592</v>
      </c>
      <c r="Q13" s="49">
        <f t="shared" si="3"/>
        <v>2493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45173</v>
      </c>
      <c r="E14" s="60">
        <v>0.33333333333333331</v>
      </c>
      <c r="F14" s="49">
        <f>'Día 4'!C16</f>
        <v>2808204</v>
      </c>
      <c r="G14" s="49">
        <f t="shared" si="0"/>
        <v>2586</v>
      </c>
      <c r="H14" s="50">
        <f t="shared" si="1"/>
        <v>29.930555555555554</v>
      </c>
      <c r="I14" s="1"/>
      <c r="J14" s="1"/>
      <c r="K14" s="62"/>
      <c r="L14" s="70"/>
      <c r="M14" s="71"/>
      <c r="N14" s="66"/>
      <c r="O14" s="49">
        <v>30</v>
      </c>
      <c r="P14" s="49">
        <f t="shared" si="2"/>
        <v>2592</v>
      </c>
      <c r="Q14" s="49">
        <f t="shared" si="3"/>
        <v>2586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45174</v>
      </c>
      <c r="E15" s="60">
        <v>0.33333333333333331</v>
      </c>
      <c r="F15" s="49">
        <f>'Día 5'!C16</f>
        <v>2810759</v>
      </c>
      <c r="G15" s="49">
        <f t="shared" si="0"/>
        <v>2555</v>
      </c>
      <c r="H15" s="50">
        <f t="shared" si="1"/>
        <v>29.571759259259256</v>
      </c>
      <c r="I15" s="1"/>
      <c r="J15" s="1"/>
      <c r="K15" s="1"/>
      <c r="L15" s="67"/>
      <c r="M15" s="65"/>
      <c r="N15" s="66"/>
      <c r="O15" s="49">
        <v>30</v>
      </c>
      <c r="P15" s="49">
        <f t="shared" si="2"/>
        <v>2592</v>
      </c>
      <c r="Q15" s="49">
        <f t="shared" si="3"/>
        <v>2555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45175</v>
      </c>
      <c r="E16" s="60">
        <v>0.33333333333333331</v>
      </c>
      <c r="F16" s="49">
        <f>'DÍa 6'!C16</f>
        <v>2813290</v>
      </c>
      <c r="G16" s="49">
        <f t="shared" si="0"/>
        <v>2531</v>
      </c>
      <c r="H16" s="50">
        <f t="shared" si="1"/>
        <v>29.293981481481481</v>
      </c>
      <c r="I16" s="1"/>
      <c r="J16" s="1"/>
      <c r="K16" s="1"/>
      <c r="L16" s="67"/>
      <c r="M16" s="65"/>
      <c r="N16" s="66"/>
      <c r="O16" s="49">
        <v>30</v>
      </c>
      <c r="P16" s="49">
        <f t="shared" si="2"/>
        <v>2592</v>
      </c>
      <c r="Q16" s="49">
        <f t="shared" si="3"/>
        <v>2531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45176</v>
      </c>
      <c r="E17" s="60">
        <v>0.33333333333333331</v>
      </c>
      <c r="F17" s="49">
        <f>'Día 7'!C16</f>
        <v>2815935</v>
      </c>
      <c r="G17" s="49">
        <f t="shared" si="0"/>
        <v>2645</v>
      </c>
      <c r="H17" s="50">
        <f t="shared" si="1"/>
        <v>30.613425925925924</v>
      </c>
      <c r="I17" s="1"/>
      <c r="J17" s="1"/>
      <c r="K17" s="112" t="s">
        <v>36</v>
      </c>
      <c r="L17" s="113"/>
      <c r="M17" s="114"/>
      <c r="N17" s="66"/>
      <c r="O17" s="49">
        <v>30</v>
      </c>
      <c r="P17" s="49">
        <f t="shared" si="2"/>
        <v>2592</v>
      </c>
      <c r="Q17" s="49">
        <f t="shared" si="3"/>
        <v>2645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45177</v>
      </c>
      <c r="E18" s="60">
        <v>0.33333333333333331</v>
      </c>
      <c r="F18" s="49">
        <f>'Día 8'!C16</f>
        <v>2818705</v>
      </c>
      <c r="G18" s="49">
        <f t="shared" si="0"/>
        <v>2770</v>
      </c>
      <c r="H18" s="50">
        <f t="shared" si="1"/>
        <v>32.060185185185183</v>
      </c>
      <c r="I18" s="1"/>
      <c r="K18" s="61"/>
      <c r="L18" s="67">
        <f>SUM(G14:G20)</f>
        <v>18554</v>
      </c>
      <c r="M18" s="69" t="s">
        <v>14</v>
      </c>
      <c r="N18" s="66"/>
      <c r="O18" s="49">
        <v>30</v>
      </c>
      <c r="P18" s="49">
        <f t="shared" si="2"/>
        <v>2592</v>
      </c>
      <c r="Q18" s="49">
        <f t="shared" si="3"/>
        <v>2770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45178</v>
      </c>
      <c r="E19" s="60">
        <v>0.33333333333333331</v>
      </c>
      <c r="F19" s="49">
        <f>'Día 9'!C16</f>
        <v>2821455</v>
      </c>
      <c r="G19" s="49">
        <f t="shared" si="0"/>
        <v>2750</v>
      </c>
      <c r="H19" s="50">
        <f t="shared" si="1"/>
        <v>31.828703703703702</v>
      </c>
      <c r="I19" s="1"/>
      <c r="J19" s="1"/>
      <c r="K19" s="61"/>
      <c r="L19" s="72">
        <f>L18*1000/7/24/60/60</f>
        <v>30.677910052910057</v>
      </c>
      <c r="M19" s="72" t="s">
        <v>15</v>
      </c>
      <c r="N19" s="66"/>
      <c r="O19" s="49">
        <v>30</v>
      </c>
      <c r="P19" s="49">
        <f t="shared" si="2"/>
        <v>2592</v>
      </c>
      <c r="Q19" s="49">
        <f t="shared" si="3"/>
        <v>2750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45179</v>
      </c>
      <c r="E20" s="60">
        <v>0.33333333333333331</v>
      </c>
      <c r="F20" s="49">
        <f>'Día 10'!C16</f>
        <v>2824172</v>
      </c>
      <c r="G20" s="49">
        <f t="shared" si="0"/>
        <v>2717</v>
      </c>
      <c r="H20" s="50">
        <f t="shared" si="1"/>
        <v>31.446759259259256</v>
      </c>
      <c r="I20" s="1"/>
      <c r="J20" s="1"/>
      <c r="K20" s="62"/>
      <c r="L20" s="70"/>
      <c r="M20" s="71"/>
      <c r="N20" s="66"/>
      <c r="O20" s="49">
        <v>30</v>
      </c>
      <c r="P20" s="49">
        <f t="shared" si="2"/>
        <v>2592</v>
      </c>
      <c r="Q20" s="49">
        <f t="shared" si="3"/>
        <v>2717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45180</v>
      </c>
      <c r="E21" s="60">
        <v>0.33333333333333331</v>
      </c>
      <c r="F21" s="49">
        <f>'Día 11'!C16</f>
        <v>2826837</v>
      </c>
      <c r="G21" s="49">
        <f t="shared" si="0"/>
        <v>2665</v>
      </c>
      <c r="H21" s="50">
        <f t="shared" si="1"/>
        <v>30.844907407407408</v>
      </c>
      <c r="I21" s="1"/>
      <c r="J21" s="1"/>
      <c r="K21" s="1"/>
      <c r="L21" s="64"/>
      <c r="M21" s="65"/>
      <c r="N21" s="66"/>
      <c r="O21" s="49">
        <v>30</v>
      </c>
      <c r="P21" s="49">
        <f t="shared" si="2"/>
        <v>2592</v>
      </c>
      <c r="Q21" s="49">
        <f t="shared" si="3"/>
        <v>2665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45181</v>
      </c>
      <c r="E22" s="60">
        <v>0.33333333333333331</v>
      </c>
      <c r="F22" s="49">
        <f>'Día 12'!C16</f>
        <v>2829552</v>
      </c>
      <c r="G22" s="49">
        <f t="shared" si="0"/>
        <v>2715</v>
      </c>
      <c r="H22" s="50">
        <f t="shared" si="1"/>
        <v>31.423611111111111</v>
      </c>
      <c r="I22" s="1"/>
      <c r="J22" s="1"/>
      <c r="K22" s="1"/>
      <c r="L22" s="64"/>
      <c r="M22" s="65"/>
      <c r="N22" s="66"/>
      <c r="O22" s="49">
        <v>30</v>
      </c>
      <c r="P22" s="49">
        <f t="shared" si="2"/>
        <v>2592</v>
      </c>
      <c r="Q22" s="49">
        <f t="shared" si="3"/>
        <v>2715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45182</v>
      </c>
      <c r="E23" s="60">
        <v>0.33333333333333331</v>
      </c>
      <c r="F23" s="49">
        <f>'Día 13'!C16</f>
        <v>2832349</v>
      </c>
      <c r="G23" s="49">
        <f t="shared" si="0"/>
        <v>2797</v>
      </c>
      <c r="H23" s="50">
        <f t="shared" si="1"/>
        <v>32.372685185185183</v>
      </c>
      <c r="I23" s="1"/>
      <c r="J23" s="1"/>
      <c r="K23" s="112" t="s">
        <v>37</v>
      </c>
      <c r="L23" s="113"/>
      <c r="M23" s="114"/>
      <c r="N23" s="66"/>
      <c r="O23" s="49">
        <v>30</v>
      </c>
      <c r="P23" s="49">
        <f t="shared" si="2"/>
        <v>2592</v>
      </c>
      <c r="Q23" s="49">
        <f t="shared" si="3"/>
        <v>2797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45183</v>
      </c>
      <c r="E24" s="60">
        <v>0.33333333333333331</v>
      </c>
      <c r="F24" s="49">
        <f>'Día 14'!C16</f>
        <v>2835146</v>
      </c>
      <c r="G24" s="49">
        <f t="shared" si="0"/>
        <v>2797</v>
      </c>
      <c r="H24" s="50">
        <f t="shared" si="1"/>
        <v>32.372685185185183</v>
      </c>
      <c r="I24" s="1"/>
      <c r="K24" s="61"/>
      <c r="L24" s="67">
        <f>SUM(G21:G27)</f>
        <v>19328</v>
      </c>
      <c r="M24" s="69" t="s">
        <v>14</v>
      </c>
      <c r="N24" s="66"/>
      <c r="O24" s="49">
        <v>30</v>
      </c>
      <c r="P24" s="49">
        <f t="shared" si="2"/>
        <v>2592</v>
      </c>
      <c r="Q24" s="49">
        <f t="shared" si="3"/>
        <v>2797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45184</v>
      </c>
      <c r="E25" s="60">
        <v>0.33333333333333331</v>
      </c>
      <c r="F25" s="49">
        <f>'Día 15'!C16</f>
        <v>2837959</v>
      </c>
      <c r="G25" s="49">
        <f t="shared" si="0"/>
        <v>2813</v>
      </c>
      <c r="H25" s="50">
        <f t="shared" si="1"/>
        <v>32.557870370370367</v>
      </c>
      <c r="I25" s="1"/>
      <c r="J25" s="1"/>
      <c r="K25" s="61"/>
      <c r="L25" s="72">
        <f>L24*1000/7/24/60/60</f>
        <v>31.957671957671959</v>
      </c>
      <c r="M25" s="72" t="s">
        <v>15</v>
      </c>
      <c r="N25" s="66"/>
      <c r="O25" s="49">
        <v>30</v>
      </c>
      <c r="P25" s="49">
        <f t="shared" si="2"/>
        <v>2592</v>
      </c>
      <c r="Q25" s="49">
        <f t="shared" si="3"/>
        <v>2813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45185</v>
      </c>
      <c r="E26" s="60">
        <v>0.33333333333333331</v>
      </c>
      <c r="F26" s="49">
        <f>'Día 16'!C16</f>
        <v>2840730</v>
      </c>
      <c r="G26" s="49">
        <f t="shared" si="0"/>
        <v>2771</v>
      </c>
      <c r="H26" s="50">
        <f t="shared" si="1"/>
        <v>32.07175925925926</v>
      </c>
      <c r="I26" s="1"/>
      <c r="J26" s="1"/>
      <c r="K26" s="62"/>
      <c r="L26" s="70"/>
      <c r="M26" s="71"/>
      <c r="N26" s="66"/>
      <c r="O26" s="49">
        <v>30</v>
      </c>
      <c r="P26" s="49">
        <f t="shared" si="2"/>
        <v>2592</v>
      </c>
      <c r="Q26" s="49">
        <f t="shared" si="3"/>
        <v>2771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45186</v>
      </c>
      <c r="E27" s="60">
        <v>0.33333333333333331</v>
      </c>
      <c r="F27" s="49">
        <f>'Día 17'!C16</f>
        <v>2843500</v>
      </c>
      <c r="G27" s="49">
        <f t="shared" si="0"/>
        <v>2770</v>
      </c>
      <c r="H27" s="50">
        <f t="shared" si="1"/>
        <v>32.060185185185183</v>
      </c>
      <c r="I27" s="1"/>
      <c r="J27" s="1"/>
      <c r="K27" s="1"/>
      <c r="L27" s="64"/>
      <c r="M27" s="65"/>
      <c r="N27" s="66"/>
      <c r="O27" s="49">
        <v>30</v>
      </c>
      <c r="P27" s="49">
        <f t="shared" si="2"/>
        <v>2592</v>
      </c>
      <c r="Q27" s="49">
        <f t="shared" si="3"/>
        <v>2770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45187</v>
      </c>
      <c r="E28" s="60">
        <v>0.33333333333333331</v>
      </c>
      <c r="F28" s="49">
        <f>'Día 18'!C16</f>
        <v>2846268</v>
      </c>
      <c r="G28" s="49">
        <f t="shared" si="0"/>
        <v>2768</v>
      </c>
      <c r="H28" s="50">
        <f t="shared" si="1"/>
        <v>32.037037037037038</v>
      </c>
      <c r="I28" s="1"/>
      <c r="J28" s="1"/>
      <c r="K28" s="1"/>
      <c r="L28" s="64"/>
      <c r="M28" s="65"/>
      <c r="N28" s="66"/>
      <c r="O28" s="49">
        <v>30</v>
      </c>
      <c r="P28" s="49">
        <f t="shared" si="2"/>
        <v>2592</v>
      </c>
      <c r="Q28" s="49">
        <f t="shared" si="3"/>
        <v>2768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45188</v>
      </c>
      <c r="E29" s="60">
        <v>0.33333333333333331</v>
      </c>
      <c r="F29" s="49">
        <f>'Día 19'!C16</f>
        <v>2849028</v>
      </c>
      <c r="G29" s="49">
        <f t="shared" si="0"/>
        <v>2760</v>
      </c>
      <c r="H29" s="50">
        <f t="shared" si="1"/>
        <v>31.944444444444446</v>
      </c>
      <c r="I29" s="1"/>
      <c r="J29" s="1"/>
      <c r="K29" s="112" t="s">
        <v>38</v>
      </c>
      <c r="L29" s="113"/>
      <c r="M29" s="114"/>
      <c r="N29" s="66"/>
      <c r="O29" s="49">
        <v>30</v>
      </c>
      <c r="P29" s="49">
        <f t="shared" si="2"/>
        <v>2592</v>
      </c>
      <c r="Q29" s="49">
        <f t="shared" si="3"/>
        <v>2760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45189</v>
      </c>
      <c r="E30" s="60">
        <v>0.33333333333333331</v>
      </c>
      <c r="F30" s="49">
        <f>'Día 20'!C16</f>
        <v>2851770</v>
      </c>
      <c r="G30" s="49">
        <f t="shared" si="0"/>
        <v>2742</v>
      </c>
      <c r="H30" s="50">
        <f t="shared" si="1"/>
        <v>31.736111111111111</v>
      </c>
      <c r="I30" s="1"/>
      <c r="K30" s="61"/>
      <c r="L30" s="67">
        <f>SUM(G28:G34)</f>
        <v>19408</v>
      </c>
      <c r="M30" s="69" t="s">
        <v>14</v>
      </c>
      <c r="N30" s="66"/>
      <c r="O30" s="49">
        <v>30</v>
      </c>
      <c r="P30" s="49">
        <f t="shared" si="2"/>
        <v>2592</v>
      </c>
      <c r="Q30" s="49">
        <f t="shared" si="3"/>
        <v>2742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45190</v>
      </c>
      <c r="E31" s="60">
        <v>0.33333333333333331</v>
      </c>
      <c r="F31" s="49">
        <f>'Día 21'!C16</f>
        <v>2854544</v>
      </c>
      <c r="G31" s="49">
        <f t="shared" si="0"/>
        <v>2774</v>
      </c>
      <c r="H31" s="50">
        <f t="shared" si="1"/>
        <v>32.106481481481481</v>
      </c>
      <c r="I31" s="1"/>
      <c r="J31" s="1"/>
      <c r="K31" s="61"/>
      <c r="L31" s="72">
        <f>L30*1000/7/24/60/60</f>
        <v>32.089947089947096</v>
      </c>
      <c r="M31" s="72" t="s">
        <v>15</v>
      </c>
      <c r="N31" s="66"/>
      <c r="O31" s="49">
        <v>30</v>
      </c>
      <c r="P31" s="49">
        <f t="shared" si="2"/>
        <v>2592</v>
      </c>
      <c r="Q31" s="49">
        <f t="shared" si="3"/>
        <v>2774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45191</v>
      </c>
      <c r="E32" s="60">
        <v>0.33333333333333331</v>
      </c>
      <c r="F32" s="49">
        <f>'Día 22'!C16</f>
        <v>2857317</v>
      </c>
      <c r="G32" s="49">
        <f t="shared" si="0"/>
        <v>2773</v>
      </c>
      <c r="H32" s="50">
        <f t="shared" si="1"/>
        <v>32.094907407407412</v>
      </c>
      <c r="I32" s="1"/>
      <c r="J32" s="1"/>
      <c r="K32" s="62"/>
      <c r="L32" s="70"/>
      <c r="M32" s="71"/>
      <c r="N32" s="66"/>
      <c r="O32" s="49">
        <v>30</v>
      </c>
      <c r="P32" s="49">
        <f t="shared" si="2"/>
        <v>2592</v>
      </c>
      <c r="Q32" s="49">
        <f t="shared" si="3"/>
        <v>2773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45192</v>
      </c>
      <c r="E33" s="60">
        <v>0.33333333333333331</v>
      </c>
      <c r="F33" s="49">
        <f>'Día 23'!C16</f>
        <v>2860115</v>
      </c>
      <c r="G33" s="49">
        <f t="shared" si="0"/>
        <v>2798</v>
      </c>
      <c r="H33" s="50">
        <f t="shared" si="1"/>
        <v>32.38425925925926</v>
      </c>
      <c r="I33" s="1"/>
      <c r="J33" s="1"/>
      <c r="K33" s="1"/>
      <c r="L33" s="64"/>
      <c r="M33" s="65"/>
      <c r="N33" s="66"/>
      <c r="O33" s="49">
        <v>30</v>
      </c>
      <c r="P33" s="49">
        <f t="shared" si="2"/>
        <v>2592</v>
      </c>
      <c r="Q33" s="49">
        <f t="shared" si="3"/>
        <v>2798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45193</v>
      </c>
      <c r="E34" s="60">
        <v>0.33333333333333331</v>
      </c>
      <c r="F34" s="49">
        <f>'Día 24'!C16</f>
        <v>2862908</v>
      </c>
      <c r="G34" s="49">
        <f t="shared" si="0"/>
        <v>2793</v>
      </c>
      <c r="H34" s="50">
        <f t="shared" si="1"/>
        <v>32.326388888888886</v>
      </c>
      <c r="I34" s="1"/>
      <c r="J34" s="1"/>
      <c r="K34" s="1"/>
      <c r="L34" s="64"/>
      <c r="M34" s="65"/>
      <c r="N34" s="66"/>
      <c r="O34" s="49">
        <v>30</v>
      </c>
      <c r="P34" s="49">
        <f t="shared" si="2"/>
        <v>2592</v>
      </c>
      <c r="Q34" s="49">
        <f t="shared" si="3"/>
        <v>2793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45194</v>
      </c>
      <c r="E35" s="60">
        <v>0.33333333333333331</v>
      </c>
      <c r="F35" s="49">
        <f>'Día 25'!C16</f>
        <v>2865736</v>
      </c>
      <c r="G35" s="49">
        <f t="shared" si="0"/>
        <v>2828</v>
      </c>
      <c r="H35" s="50">
        <f t="shared" si="1"/>
        <v>32.731481481481481</v>
      </c>
      <c r="I35" s="1"/>
      <c r="J35" s="1"/>
      <c r="K35" s="112" t="s">
        <v>39</v>
      </c>
      <c r="L35" s="113"/>
      <c r="M35" s="114"/>
      <c r="N35" s="66"/>
      <c r="O35" s="49">
        <v>30</v>
      </c>
      <c r="P35" s="49">
        <f t="shared" si="2"/>
        <v>2592</v>
      </c>
      <c r="Q35" s="49">
        <f t="shared" si="3"/>
        <v>2828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45195</v>
      </c>
      <c r="E36" s="60">
        <v>0.33333333333333331</v>
      </c>
      <c r="F36" s="49">
        <f>'Día 26'!C16</f>
        <v>2868665</v>
      </c>
      <c r="G36" s="49">
        <f t="shared" si="0"/>
        <v>2929</v>
      </c>
      <c r="H36" s="50">
        <f t="shared" si="1"/>
        <v>33.900462962962962</v>
      </c>
      <c r="I36" s="1"/>
      <c r="K36" s="61"/>
      <c r="L36" s="67">
        <f>SUM(G35:G40)</f>
        <v>17351</v>
      </c>
      <c r="M36" s="69" t="s">
        <v>14</v>
      </c>
      <c r="N36" s="66"/>
      <c r="O36" s="49">
        <v>30</v>
      </c>
      <c r="P36" s="49">
        <f t="shared" si="2"/>
        <v>2592</v>
      </c>
      <c r="Q36" s="49">
        <f t="shared" si="3"/>
        <v>2929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45196</v>
      </c>
      <c r="E37" s="60">
        <v>0.33333333333333331</v>
      </c>
      <c r="F37" s="49">
        <f>'Día 27'!C16</f>
        <v>2871611</v>
      </c>
      <c r="G37" s="49">
        <f t="shared" si="0"/>
        <v>2946</v>
      </c>
      <c r="H37" s="50">
        <f t="shared" si="1"/>
        <v>34.097222222222221</v>
      </c>
      <c r="I37" s="1"/>
      <c r="J37" s="1"/>
      <c r="K37" s="61"/>
      <c r="L37" s="72">
        <f>L36*1000/6/24/60/60</f>
        <v>33.470293209876544</v>
      </c>
      <c r="M37" s="72" t="s">
        <v>15</v>
      </c>
      <c r="N37" s="66"/>
      <c r="O37" s="49">
        <v>30</v>
      </c>
      <c r="P37" s="49">
        <f t="shared" si="2"/>
        <v>2592</v>
      </c>
      <c r="Q37" s="49">
        <f t="shared" si="3"/>
        <v>2946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45197</v>
      </c>
      <c r="E38" s="60">
        <v>0.33333333333333331</v>
      </c>
      <c r="F38" s="49">
        <f>'Día 28'!C16</f>
        <v>2874508</v>
      </c>
      <c r="G38" s="49">
        <f t="shared" si="0"/>
        <v>2897</v>
      </c>
      <c r="H38" s="50">
        <f t="shared" si="1"/>
        <v>33.530092592592588</v>
      </c>
      <c r="I38" s="1"/>
      <c r="J38" s="1"/>
      <c r="K38" s="62"/>
      <c r="L38" s="70"/>
      <c r="M38" s="71"/>
      <c r="N38" s="66"/>
      <c r="O38" s="49">
        <v>30</v>
      </c>
      <c r="P38" s="49">
        <f t="shared" si="2"/>
        <v>2592</v>
      </c>
      <c r="Q38" s="49">
        <f t="shared" si="3"/>
        <v>2897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45198</v>
      </c>
      <c r="E39" s="60">
        <v>0.33333333333333331</v>
      </c>
      <c r="F39" s="49">
        <f>'Día 29'!C16</f>
        <v>2877388</v>
      </c>
      <c r="G39" s="49">
        <f t="shared" si="0"/>
        <v>2880</v>
      </c>
      <c r="H39" s="50">
        <f t="shared" si="1"/>
        <v>33.333333333333336</v>
      </c>
      <c r="I39" s="1"/>
      <c r="J39" s="1"/>
      <c r="K39" s="1"/>
      <c r="L39" s="64"/>
      <c r="M39" s="65"/>
      <c r="N39" s="66"/>
      <c r="O39" s="49">
        <v>30</v>
      </c>
      <c r="P39" s="49">
        <f t="shared" si="2"/>
        <v>2592</v>
      </c>
      <c r="Q39" s="49">
        <f t="shared" si="3"/>
        <v>2880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45199</v>
      </c>
      <c r="E40" s="60">
        <v>0.33333333333333298</v>
      </c>
      <c r="F40" s="49">
        <f>'Día 30'!C16</f>
        <v>2880259</v>
      </c>
      <c r="G40" s="49">
        <f t="shared" si="0"/>
        <v>2871</v>
      </c>
      <c r="H40" s="50">
        <f t="shared" si="1"/>
        <v>33.229166666666664</v>
      </c>
      <c r="I40" s="1"/>
      <c r="J40" s="1"/>
      <c r="K40" s="1"/>
      <c r="L40" s="64"/>
      <c r="M40" s="65"/>
      <c r="N40" s="66"/>
      <c r="O40" s="49">
        <v>30</v>
      </c>
      <c r="P40" s="49">
        <f t="shared" si="2"/>
        <v>2592</v>
      </c>
      <c r="Q40" s="49">
        <f t="shared" si="3"/>
        <v>2871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105"/>
      <c r="D41" s="106"/>
      <c r="E41" s="107"/>
      <c r="F41" s="108"/>
      <c r="G41" s="109">
        <f>(AVERAGE(G11:G40)-2592)/2592</f>
        <v>5.9104938271604866E-2</v>
      </c>
      <c r="H41" s="109">
        <f>(AVERAGE(H11:H40)-30)/30</f>
        <v>5.9104938271604839E-2</v>
      </c>
      <c r="I41" s="1"/>
      <c r="J41" s="1"/>
      <c r="K41" s="1"/>
      <c r="L41" s="104"/>
      <c r="M41" s="104"/>
      <c r="N41" s="104"/>
      <c r="O41" s="104"/>
      <c r="P41" s="104"/>
      <c r="Q41" s="104"/>
      <c r="R41" s="104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1"/>
      <c r="D42" s="52"/>
      <c r="E42" s="52"/>
      <c r="F42" s="52"/>
      <c r="G42" s="52"/>
      <c r="H42" s="53"/>
      <c r="I42" s="1"/>
      <c r="J42" s="1"/>
      <c r="K42" s="1"/>
      <c r="L42" s="1"/>
      <c r="M42" s="1"/>
      <c r="N42" s="110" t="s">
        <v>17</v>
      </c>
      <c r="O42" s="76" t="s">
        <v>18</v>
      </c>
      <c r="P42" s="75">
        <f>SUM(P11:P40)</f>
        <v>77760</v>
      </c>
      <c r="Q42" s="91">
        <f>SUM(Q11:Q40)</f>
        <v>82356</v>
      </c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4"/>
      <c r="D43" s="57" t="s">
        <v>19</v>
      </c>
      <c r="E43" s="57"/>
      <c r="F43" s="57"/>
      <c r="G43" s="86">
        <f>(F40-F10)*1000/30/24/60/60</f>
        <v>31.773148148148149</v>
      </c>
      <c r="H43" s="58" t="s">
        <v>20</v>
      </c>
      <c r="I43" s="1"/>
      <c r="J43" s="1"/>
      <c r="K43" s="1"/>
      <c r="L43" s="1"/>
      <c r="M43" s="59"/>
      <c r="N43" s="111"/>
      <c r="O43" s="77" t="s">
        <v>21</v>
      </c>
      <c r="P43" s="90">
        <f>P42*1000/30/24/60/60</f>
        <v>30</v>
      </c>
      <c r="Q43" s="94">
        <f>Q42*1000/30/24/60/60</f>
        <v>31.773148148148149</v>
      </c>
      <c r="R43" s="59" t="s">
        <v>22</v>
      </c>
      <c r="S43" s="1"/>
      <c r="T43" s="1"/>
      <c r="U43" s="1"/>
      <c r="V43" s="1"/>
      <c r="W43" s="1"/>
    </row>
    <row r="44" spans="1:23" x14ac:dyDescent="0.35">
      <c r="A44" s="1"/>
      <c r="B44" s="1"/>
      <c r="C44" s="55"/>
      <c r="D44" s="56"/>
      <c r="E44" s="56"/>
      <c r="F44" s="56"/>
      <c r="G44" s="102">
        <f>(F40-F10)</f>
        <v>82356</v>
      </c>
      <c r="H44" s="103" t="s">
        <v>34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3" t="s">
        <v>23</v>
      </c>
      <c r="O45" s="74" t="s">
        <v>14</v>
      </c>
      <c r="P45" s="74"/>
      <c r="Q45" s="85">
        <f>Q42-P42</f>
        <v>4596</v>
      </c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59" t="s">
        <v>24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7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2:N43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zoomScale="85" zoomScaleNormal="85" zoomScalePageLayoutView="70" workbookViewId="0">
      <selection activeCell="B11" sqref="B1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45178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2819851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2821455</v>
      </c>
      <c r="D16" s="40">
        <f>+C16-C8</f>
        <v>1604</v>
      </c>
      <c r="E16" s="95">
        <f>+D16*1000/14/3600</f>
        <v>31.825396825396822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2822025</v>
      </c>
      <c r="D21" s="40">
        <f>+C21-C16</f>
        <v>570</v>
      </c>
      <c r="E21" s="95">
        <f>+D21*1000/5/3600</f>
        <v>31.666666666666668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2822592</v>
      </c>
      <c r="D26" s="40">
        <f>+C26-C21</f>
        <v>567</v>
      </c>
      <c r="E26" s="95">
        <f>+D26*1000/5/3600</f>
        <v>31.5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B10" sqref="B1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45179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2822592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4">
        <v>2824172</v>
      </c>
      <c r="D16" s="40">
        <f>+C16-C8</f>
        <v>1580</v>
      </c>
      <c r="E16" s="95">
        <f>+D16*1000/14/3600</f>
        <v>31.349206349206348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2824733</v>
      </c>
      <c r="D21" s="40">
        <f>+C21-C16</f>
        <v>561</v>
      </c>
      <c r="E21" s="95">
        <f>+D21*1000/5/3600</f>
        <v>31.166666666666668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2825293</v>
      </c>
      <c r="D26" s="40">
        <f>+C26-C21</f>
        <v>560</v>
      </c>
      <c r="E26" s="95">
        <f>+D26*1000/5/3600</f>
        <v>31.111111111111111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45180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2825293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2826837</v>
      </c>
      <c r="D16" s="40">
        <f>+C16-C8</f>
        <v>1544</v>
      </c>
      <c r="E16" s="40">
        <f>+D16*1000/14/3600</f>
        <v>30.634920634920636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2827389</v>
      </c>
      <c r="D21" s="40">
        <f>+C21-C16</f>
        <v>552</v>
      </c>
      <c r="E21" s="95">
        <f>+D21*1000/5/3600</f>
        <v>30.666666666666668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2827915</v>
      </c>
      <c r="D26" s="40">
        <f>+C26-C21</f>
        <v>526</v>
      </c>
      <c r="E26" s="95">
        <f>+D26*1000/5/3600</f>
        <v>29.222222222222221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4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45181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2827915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2829552</v>
      </c>
      <c r="D16" s="40">
        <f>+C16-C8</f>
        <v>1637</v>
      </c>
      <c r="E16" s="40">
        <f>+D16*1000/14/3600</f>
        <v>32.480158730158735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2830142</v>
      </c>
      <c r="D21" s="40">
        <f>+C21-C16</f>
        <v>590</v>
      </c>
      <c r="E21" s="40">
        <f>+D21*1000/5/3600</f>
        <v>32.777777777777779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2830711</v>
      </c>
      <c r="D26" s="40">
        <f>+C26-C21</f>
        <v>569</v>
      </c>
      <c r="E26" s="40">
        <f>+D26*1000/5/3600</f>
        <v>31.611111111111111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45182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2830711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2832349</v>
      </c>
      <c r="D16" s="40">
        <f>+C16-C8</f>
        <v>1638</v>
      </c>
      <c r="E16" s="40">
        <f>+D16*1000/14/3600</f>
        <v>32.5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2832937</v>
      </c>
      <c r="D21" s="40">
        <f>+C21-C16</f>
        <v>588</v>
      </c>
      <c r="E21" s="40">
        <f>+D21*1000/5/3600</f>
        <v>32.666666666666664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2833506</v>
      </c>
      <c r="D26" s="40">
        <f>+C26-C21</f>
        <v>569</v>
      </c>
      <c r="E26" s="40">
        <f>+D26*1000/5/3600</f>
        <v>31.611111111111111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410425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2833506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2835146</v>
      </c>
      <c r="D16" s="40">
        <f>+C16-C8</f>
        <v>1640</v>
      </c>
      <c r="E16" s="40">
        <f>+D16*1000/14/3600</f>
        <v>32.539682539682538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2835731</v>
      </c>
      <c r="D21" s="40">
        <f>+C21-C16</f>
        <v>585</v>
      </c>
      <c r="E21" s="40">
        <f>+D21*1000/5/3600</f>
        <v>32.5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2836328</v>
      </c>
      <c r="D26" s="40">
        <f>+C26-C21</f>
        <v>597</v>
      </c>
      <c r="E26" s="40">
        <f>+D26*1000/5/3600</f>
        <v>33.166666666666664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45184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2836328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2837959</v>
      </c>
      <c r="D16" s="40">
        <f>+C16-C8</f>
        <v>1631</v>
      </c>
      <c r="E16" s="40">
        <f>+D16*1000/14/3600</f>
        <v>32.361111111111114</v>
      </c>
      <c r="F16" s="41" t="s">
        <v>16</v>
      </c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2838540</v>
      </c>
      <c r="D21" s="40">
        <f>+C21-C16</f>
        <v>581</v>
      </c>
      <c r="E21" s="40">
        <f>+D21*1000/5/3600</f>
        <v>32.277777777777779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2839127</v>
      </c>
      <c r="D26" s="40">
        <f>+C26-C21</f>
        <v>587</v>
      </c>
      <c r="E26" s="40">
        <f>+D26*1000/5/3600</f>
        <v>32.611111111111114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3" zoomScale="85" zoomScaleNormal="85" zoomScalePageLayoutView="70" workbookViewId="0">
      <selection activeCell="C11" sqref="C1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45185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2839127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2840730</v>
      </c>
      <c r="D16" s="40">
        <f>+C16-C8</f>
        <v>1603</v>
      </c>
      <c r="E16" s="40">
        <f>+D16*1000/14/3600</f>
        <v>31.805555555555557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2841297</v>
      </c>
      <c r="D21" s="40">
        <f>+C21-C16</f>
        <v>567</v>
      </c>
      <c r="E21" s="40">
        <f>+D21*1000/5/3600</f>
        <v>31.5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2841866</v>
      </c>
      <c r="D26" s="40">
        <f>+C26-C21</f>
        <v>569</v>
      </c>
      <c r="E26" s="40">
        <f>+D26*1000/5/3600</f>
        <v>31.611111111111111</v>
      </c>
      <c r="F26" s="41" t="s">
        <v>16</v>
      </c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7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45186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2841866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2843500</v>
      </c>
      <c r="D16" s="40">
        <f>+C16-C8</f>
        <v>1634</v>
      </c>
      <c r="E16" s="40">
        <f>+D16*1000/14/3600</f>
        <v>32.420634920634917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2844083</v>
      </c>
      <c r="D21" s="40">
        <f>+C21-C16</f>
        <v>583</v>
      </c>
      <c r="E21" s="40">
        <f>+D21*1000/5/3600</f>
        <v>32.388888888888886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2844644</v>
      </c>
      <c r="D26" s="40">
        <f>+C26-C21</f>
        <v>561</v>
      </c>
      <c r="E26" s="40">
        <f>+D26*1000/5/3600</f>
        <v>31.166666666666668</v>
      </c>
      <c r="F26" s="45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3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45187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2844644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2846268</v>
      </c>
      <c r="D16" s="40">
        <f>+C16-C8</f>
        <v>1624</v>
      </c>
      <c r="E16" s="40">
        <f>+D16*1000/14/3600</f>
        <v>32.222222222222221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3">
        <v>2846840</v>
      </c>
      <c r="D21" s="40">
        <f>+C21-C16</f>
        <v>572</v>
      </c>
      <c r="E21" s="40">
        <f>+D21*1000/5/3600</f>
        <v>31.777777777777779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3">
        <v>2847420</v>
      </c>
      <c r="D26" s="40">
        <f>+C26-C21</f>
        <v>580</v>
      </c>
      <c r="E26" s="40">
        <f>+D26*1000/5/3600</f>
        <v>32.222222222222221</v>
      </c>
      <c r="F26" s="41" t="s">
        <v>16</v>
      </c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45170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2798991</v>
      </c>
      <c r="D8" s="28"/>
      <c r="E8" s="28"/>
      <c r="F8" s="8"/>
      <c r="G8" s="140"/>
      <c r="H8" s="141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3" t="s">
        <v>16</v>
      </c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2800514</v>
      </c>
      <c r="D16" s="40">
        <f>+C16-C8</f>
        <v>1523</v>
      </c>
      <c r="E16" s="95">
        <f>+D16*1000/14/3600</f>
        <v>30.218253968253968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3" t="s">
        <v>16</v>
      </c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2801059</v>
      </c>
      <c r="D21" s="40">
        <f>+C21-C16</f>
        <v>545</v>
      </c>
      <c r="E21" s="95">
        <f>+D21*1000/5/3600</f>
        <v>30.277777777777779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3" t="s">
        <v>16</v>
      </c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2801600</v>
      </c>
      <c r="D26" s="40">
        <f>+C26-C21</f>
        <v>541</v>
      </c>
      <c r="E26" s="95">
        <f>+D26*1000/5/3600</f>
        <v>30.055555555555557</v>
      </c>
      <c r="F26" s="41" t="s">
        <v>16</v>
      </c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29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B12" sqref="B1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45188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2847420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2849028</v>
      </c>
      <c r="D16" s="40">
        <f>+C16-C8</f>
        <v>1608</v>
      </c>
      <c r="E16" s="40">
        <f>+D16*1000/14/3600</f>
        <v>31.904761904761905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3">
        <v>2849594</v>
      </c>
      <c r="D21" s="40">
        <f>+C21-C16</f>
        <v>566</v>
      </c>
      <c r="E21" s="40">
        <f>+D21*1000/5/3600</f>
        <v>31.444444444444443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3">
        <v>2850172</v>
      </c>
      <c r="D26" s="40">
        <f>+C26-C21</f>
        <v>578</v>
      </c>
      <c r="E26" s="40">
        <f>+D26*1000/5/3600</f>
        <v>32.111111111111114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B11" sqref="B1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45189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2850172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2851770</v>
      </c>
      <c r="D16" s="40">
        <f>+C16-C8</f>
        <v>1598</v>
      </c>
      <c r="E16" s="40">
        <f>+D16*1000/14/3600</f>
        <v>31.706349206349206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2852328</v>
      </c>
      <c r="D21" s="40">
        <f>+C21-C16</f>
        <v>558</v>
      </c>
      <c r="E21" s="40">
        <f>+D21*1000/5/3600</f>
        <v>31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2852917</v>
      </c>
      <c r="D26" s="40">
        <f>+C26-C21</f>
        <v>589</v>
      </c>
      <c r="E26" s="40">
        <f>+D26*1000/5/3600</f>
        <v>32.722222222222221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zoomScale="85" zoomScaleNormal="85" zoomScalePageLayoutView="70" workbookViewId="0">
      <selection activeCell="B11" sqref="B1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45190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2852917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2854544</v>
      </c>
      <c r="D16" s="40">
        <f>+C16-C8</f>
        <v>1627</v>
      </c>
      <c r="E16" s="40">
        <f>+D16*1000/14/3600</f>
        <v>32.281746031746032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2855113</v>
      </c>
      <c r="D21" s="40">
        <f>+C21-C16</f>
        <v>569</v>
      </c>
      <c r="E21" s="40">
        <f>+D21*1000/5/3600</f>
        <v>31.611111111111111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2855695</v>
      </c>
      <c r="D26" s="40">
        <f>+C26-C21</f>
        <v>582</v>
      </c>
      <c r="E26" s="40">
        <f>+D26*1000/5/3600</f>
        <v>32.333333333333336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45191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2855695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2857317</v>
      </c>
      <c r="D16" s="40">
        <f>+C16-C8</f>
        <v>1622</v>
      </c>
      <c r="E16" s="40">
        <f>+D16*1000/14/3600</f>
        <v>32.182539682539684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2857903</v>
      </c>
      <c r="D21" s="40">
        <f>+C21-C16</f>
        <v>586</v>
      </c>
      <c r="E21" s="40">
        <f>+D21*1000/5/3600</f>
        <v>32.555555555555557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2858478</v>
      </c>
      <c r="D26" s="40">
        <f>+C26-C21</f>
        <v>575</v>
      </c>
      <c r="E26" s="40">
        <f>+D26*1000/5/3600</f>
        <v>31.944444444444443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45192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2858478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2860115</v>
      </c>
      <c r="D16" s="40">
        <f>+C16-C8</f>
        <v>1637</v>
      </c>
      <c r="E16" s="40">
        <f>+D16*1000/14/3600</f>
        <v>32.480158730158735</v>
      </c>
      <c r="F16" s="45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2860702</v>
      </c>
      <c r="D21" s="40">
        <f>+C21-C16</f>
        <v>587</v>
      </c>
      <c r="E21" s="40">
        <f>+D21*1000/5/3600</f>
        <v>32.611111111111114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2861262</v>
      </c>
      <c r="D26" s="40">
        <f>+C26-C21</f>
        <v>560</v>
      </c>
      <c r="E26" s="40">
        <f>+D26*1000/5/3600</f>
        <v>31.111111111111111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zoomScale="85" zoomScaleNormal="85" zoomScalePageLayoutView="70" workbookViewId="0">
      <selection activeCell="B11" sqref="B1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45193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2861262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33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2862908</v>
      </c>
      <c r="D16" s="40">
        <f>+C16-C8</f>
        <v>1646</v>
      </c>
      <c r="E16" s="40">
        <f>+D16*1000/14/3600</f>
        <v>32.658730158730158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2863394</v>
      </c>
      <c r="D21" s="40">
        <f>+C21-C16</f>
        <v>486</v>
      </c>
      <c r="E21" s="40">
        <f>+D21*1000/5/3600</f>
        <v>27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2864012</v>
      </c>
      <c r="D26" s="40">
        <f>+C26-C21</f>
        <v>618</v>
      </c>
      <c r="E26" s="40">
        <f>+D26*1000/5/3600</f>
        <v>34.333333333333336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45194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2864012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2865736</v>
      </c>
      <c r="D16" s="40">
        <f>+C16-C8</f>
        <v>1724</v>
      </c>
      <c r="E16" s="40">
        <f>+D16*1000/14/3600</f>
        <v>34.206349206349209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3">
        <v>2866353</v>
      </c>
      <c r="D21" s="40">
        <f>+C21-C16</f>
        <v>617</v>
      </c>
      <c r="E21" s="40">
        <f>+D21*1000/5/3600</f>
        <v>34.277777777777779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3">
        <v>2866961</v>
      </c>
      <c r="D26" s="40">
        <f>+C26-C21</f>
        <v>608</v>
      </c>
      <c r="E26" s="40">
        <f>+D26*1000/5/3600</f>
        <v>33.777777777777779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3" zoomScale="85" zoomScaleNormal="85" zoomScalePageLayoutView="70" workbookViewId="0">
      <selection activeCell="F33" sqref="F3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45195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2866961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2868665</v>
      </c>
      <c r="D16" s="40">
        <f>+C16-C8</f>
        <v>1704</v>
      </c>
      <c r="E16" s="40">
        <f>+D16*1000/14/3600</f>
        <v>33.80952380952381</v>
      </c>
      <c r="F16" s="45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3">
        <v>2869290</v>
      </c>
      <c r="D21" s="40">
        <f>+C21-C16</f>
        <v>625</v>
      </c>
      <c r="E21" s="40">
        <f>+D21*1000/5/3600</f>
        <v>34.722222222222221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3">
        <v>2869899</v>
      </c>
      <c r="D26" s="40">
        <f>+C26-C21</f>
        <v>609</v>
      </c>
      <c r="E26" s="40">
        <f>+D26*1000/5/3600</f>
        <v>33.833333333333336</v>
      </c>
      <c r="F26" s="45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9" zoomScale="85" zoomScaleNormal="85" zoomScalePageLayoutView="70" workbookViewId="0">
      <selection activeCell="I13" sqref="I1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45196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26'!C26</f>
        <v>2869899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2871611</v>
      </c>
      <c r="D16" s="40">
        <f>+C16-C8</f>
        <v>1712</v>
      </c>
      <c r="E16" s="40">
        <f>+D16*1000/14/3600</f>
        <v>33.968253968253968</v>
      </c>
      <c r="F16" s="45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8">
        <f t="shared" si="1"/>
        <v>0</v>
      </c>
      <c r="F17" s="100"/>
      <c r="G17" s="150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8">
        <f t="shared" si="1"/>
        <v>0</v>
      </c>
      <c r="F18" s="100"/>
      <c r="G18" s="150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8">
        <f t="shared" si="1"/>
        <v>0</v>
      </c>
      <c r="F19" s="100"/>
      <c r="G19" s="150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9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3">
        <v>2872222</v>
      </c>
      <c r="D21" s="40">
        <f>+C21-C16</f>
        <v>611</v>
      </c>
      <c r="E21" s="40">
        <f>+D21*1000/5/3600</f>
        <v>33.944444444444443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/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3">
        <v>2872814</v>
      </c>
      <c r="D26" s="40">
        <f>+C26-C21</f>
        <v>592</v>
      </c>
      <c r="E26" s="40">
        <f>+D26*1000/5/3600</f>
        <v>32.888888888888886</v>
      </c>
      <c r="F26" s="45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3" zoomScale="85" zoomScaleNormal="85" zoomScalePageLayoutView="70" workbookViewId="0">
      <selection activeCell="I31" sqref="I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45197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2872814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2874508</v>
      </c>
      <c r="D16" s="40">
        <f>+C16-C8</f>
        <v>1694</v>
      </c>
      <c r="E16" s="40">
        <f>+D16*1000/14/3600</f>
        <v>33.611111111111114</v>
      </c>
      <c r="F16" s="45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2875104</v>
      </c>
      <c r="D21" s="40">
        <f>+C21-C16</f>
        <v>596</v>
      </c>
      <c r="E21" s="40">
        <f>+D21*1000/5/3600</f>
        <v>33.111111111111114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2875703</v>
      </c>
      <c r="D26" s="40">
        <f>+C26-C21</f>
        <v>599</v>
      </c>
      <c r="E26" s="40">
        <f>+D26*1000/5/3600</f>
        <v>33.277777777777779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45171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2801600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 t="s">
        <v>16</v>
      </c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2803125</v>
      </c>
      <c r="D16" s="40">
        <f>+C16-C8</f>
        <v>1525</v>
      </c>
      <c r="E16" s="95">
        <f>+D16*1000/14/3600</f>
        <v>30.25793650793651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8"/>
      <c r="G20" s="146"/>
      <c r="H20" s="14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2803733</v>
      </c>
      <c r="D21" s="40">
        <f>+C21-C16</f>
        <v>608</v>
      </c>
      <c r="E21" s="96">
        <f>+D21*1000/5/3600</f>
        <v>33.777777777777779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9"/>
      <c r="G22" s="140"/>
      <c r="H22" s="14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2804195</v>
      </c>
      <c r="D26" s="40">
        <f>+C26-C21</f>
        <v>462</v>
      </c>
      <c r="E26" s="95">
        <f>+D26*1000/5/3600</f>
        <v>25.666666666666668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45198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3">
        <f>+'Día 28'!C26</f>
        <v>2875703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2877388</v>
      </c>
      <c r="D16" s="40">
        <f>+C16-C8</f>
        <v>1685</v>
      </c>
      <c r="E16" s="40">
        <f>+D16*1000/14/3600</f>
        <v>33.432539682539684</v>
      </c>
      <c r="F16" s="45" t="s">
        <v>16</v>
      </c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3">
        <v>2877986</v>
      </c>
      <c r="D21" s="40">
        <f>+C21-C16</f>
        <v>598</v>
      </c>
      <c r="E21" s="40">
        <f>+D21*1000/5/3600</f>
        <v>33.222222222222221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3">
        <v>2878573</v>
      </c>
      <c r="D26" s="40">
        <f>+C26-C21</f>
        <v>587</v>
      </c>
      <c r="E26" s="40">
        <f>+D26*1000/5/3600</f>
        <v>32.611111111111114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5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45199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3">
        <f>+'Día 29'!C26</f>
        <v>2878573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7">
        <v>2880259</v>
      </c>
      <c r="D16" s="40">
        <f>+C16-C8</f>
        <v>1686</v>
      </c>
      <c r="E16" s="40">
        <f>+D16*1000/14/3600</f>
        <v>33.452380952380956</v>
      </c>
      <c r="F16" s="45" t="s">
        <v>16</v>
      </c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2880848</v>
      </c>
      <c r="D21" s="40">
        <f>+C21-C16</f>
        <v>589</v>
      </c>
      <c r="E21" s="40">
        <f>+D21*1000/5/3600</f>
        <v>32.722222222222221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7">
        <v>2881450</v>
      </c>
      <c r="D26" s="40">
        <f>+C26-C21</f>
        <v>602</v>
      </c>
      <c r="E26" s="40">
        <f>+D26*1000/5/3600</f>
        <v>33.444444444444443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4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45172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2804195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2805618</v>
      </c>
      <c r="D16" s="40">
        <f>+C16-C8</f>
        <v>1423</v>
      </c>
      <c r="E16" s="95">
        <f>+D16*1000/14/3600</f>
        <v>28.234126984126984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2806163</v>
      </c>
      <c r="D21" s="40">
        <f>+C21-C16</f>
        <v>545</v>
      </c>
      <c r="E21" s="95">
        <f>+D21*1000/5/3600</f>
        <v>30.277777777777779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2806711</v>
      </c>
      <c r="D26" s="40">
        <f>+C26-C21</f>
        <v>548</v>
      </c>
      <c r="E26" s="95">
        <f>+D26*1000/5/3600</f>
        <v>30.444444444444443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4" zoomScale="85" zoomScaleNormal="85" zoomScalePageLayoutView="70" workbookViewId="0">
      <selection activeCell="E33" sqref="E3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45173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2806711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2808204</v>
      </c>
      <c r="D16" s="40">
        <f>+C16-C8</f>
        <v>1493</v>
      </c>
      <c r="E16" s="95">
        <f>+D16*1000/14/3600</f>
        <v>29.623015873015873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2808741</v>
      </c>
      <c r="D21" s="40">
        <f>+C21-C16</f>
        <v>537</v>
      </c>
      <c r="E21" s="95">
        <f>+D21*1000/5/3600</f>
        <v>29.833333333333332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2809267</v>
      </c>
      <c r="D26" s="40">
        <f>+C26-C21</f>
        <v>526</v>
      </c>
      <c r="E26" s="95">
        <f>+D26*1000/5/3600</f>
        <v>29.222222222222221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4" zoomScale="85" zoomScaleNormal="85" zoomScalePageLayoutView="70" workbookViewId="0">
      <selection activeCell="I11" sqref="I1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45174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2809267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2810759</v>
      </c>
      <c r="D16" s="40">
        <f>+C16-C8</f>
        <v>1492</v>
      </c>
      <c r="E16" s="95">
        <f>+D16*1000/14/3600</f>
        <v>29.603174603174601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2811288</v>
      </c>
      <c r="D21" s="40">
        <f>+C21-C16</f>
        <v>529</v>
      </c>
      <c r="E21" s="95">
        <f>+D21*1000/5/3600</f>
        <v>29.388888888888889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2811808</v>
      </c>
      <c r="D26" s="40">
        <f>+C26-C21</f>
        <v>520</v>
      </c>
      <c r="E26" s="95">
        <f>+D26*1000/5/3600</f>
        <v>28.888888888888889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4" zoomScale="85" zoomScaleNormal="85" zoomScalePageLayoutView="70" workbookViewId="0">
      <selection activeCell="G20" sqref="G20:H2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45175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2811808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2813290</v>
      </c>
      <c r="D16" s="40">
        <f>+C16-C8</f>
        <v>1482</v>
      </c>
      <c r="E16" s="95">
        <f>+D16*1000/14/3600</f>
        <v>29.404761904761905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2813816</v>
      </c>
      <c r="D21" s="40">
        <f>+C21-C16</f>
        <v>526</v>
      </c>
      <c r="E21" s="95">
        <f>+D21*1000/5/3600</f>
        <v>29.222222222222221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2814305</v>
      </c>
      <c r="D26" s="40">
        <f>+C26-C21</f>
        <v>489</v>
      </c>
      <c r="E26" s="95">
        <f>+D26*1000/5/3600</f>
        <v>27.166666666666668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0:H20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45176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/>
      <c r="C8" s="43">
        <f>+'DÍa 6'!C26</f>
        <v>2814305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2815935</v>
      </c>
      <c r="D16" s="40">
        <f>+C16-C8</f>
        <v>1630</v>
      </c>
      <c r="E16" s="95">
        <f>+D16*1000/14/3600</f>
        <v>32.341269841269842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2816518</v>
      </c>
      <c r="D21" s="40">
        <f>+C21-C16</f>
        <v>583</v>
      </c>
      <c r="E21" s="95">
        <f>+D21*1000/5/3600</f>
        <v>32.388888888888886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2817099</v>
      </c>
      <c r="D26" s="40">
        <f>+C26-C21</f>
        <v>581</v>
      </c>
      <c r="E26" s="95">
        <f>+D26*1000/5/3600</f>
        <v>32.277777777777779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25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26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45177</v>
      </c>
      <c r="C7" s="22" t="s">
        <v>27</v>
      </c>
      <c r="D7" s="23" t="s">
        <v>28</v>
      </c>
      <c r="E7" s="24" t="s">
        <v>15</v>
      </c>
      <c r="F7" s="25" t="s">
        <v>29</v>
      </c>
      <c r="G7" s="138" t="s">
        <v>30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2817099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2818705</v>
      </c>
      <c r="D16" s="40">
        <f>+C16-C8</f>
        <v>1606</v>
      </c>
      <c r="E16" s="95">
        <f>+D16*1000/14/3600</f>
        <v>31.865079365079364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2819277</v>
      </c>
      <c r="D21" s="40">
        <f>+C21-C16</f>
        <v>572</v>
      </c>
      <c r="E21" s="95">
        <f>+D21*1000/5/3600</f>
        <v>31.777777777777779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2819851</v>
      </c>
      <c r="D26" s="40">
        <f>+C26-C21</f>
        <v>574</v>
      </c>
      <c r="E26" s="95">
        <f>+D26*1000/5/3600</f>
        <v>31.888888888888889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D0CBBFF4-A39A-4ECE-8B08-4F2851E55528}"/>
</file>

<file path=customXml/itemProps2.xml><?xml version="1.0" encoding="utf-8"?>
<ds:datastoreItem xmlns:ds="http://schemas.openxmlformats.org/officeDocument/2006/customXml" ds:itemID="{D65F8637-26CF-458A-93CF-6AC7397E8FC8}"/>
</file>

<file path=customXml/itemProps3.xml><?xml version="1.0" encoding="utf-8"?>
<ds:datastoreItem xmlns:ds="http://schemas.openxmlformats.org/officeDocument/2006/customXml" ds:itemID="{C8805DFC-7683-4861-83C6-7F08B9E0AA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2023-10-23T23:02:19Z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