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updateLinks="always" hidePivotFieldList="1"/>
  <mc:AlternateContent xmlns:mc="http://schemas.openxmlformats.org/markup-compatibility/2006">
    <mc:Choice Requires="x15">
      <x15ac:absPath xmlns:x15ac="http://schemas.microsoft.com/office/spreadsheetml/2010/11/ac" url="https://codelcochile-my.sharepoint.com/personal/mdono022_codelco_cl/Documents/Escritorio/Reportabilidad/ESG Data Book/"/>
    </mc:Choice>
  </mc:AlternateContent>
  <xr:revisionPtr revIDLastSave="0" documentId="8_{904D298E-074A-44DF-8465-7942E28C836C}" xr6:coauthVersionLast="47" xr6:coauthVersionMax="47" xr10:uidLastSave="{00000000-0000-0000-0000-000000000000}"/>
  <bookViews>
    <workbookView xWindow="-110" yWindow="-110" windowWidth="19420" windowHeight="10420" tabRatio="834" xr2:uid="{FF04D367-710A-43FE-814C-64A90832B29D}"/>
  </bookViews>
  <sheets>
    <sheet name="Referencias" sheetId="25" r:id="rId1"/>
    <sheet name="Contenidos" sheetId="1" r:id="rId2"/>
    <sheet name="Gobierno corporativo" sheetId="2" r:id="rId3"/>
    <sheet name="Gestión de Personas" sheetId="15" r:id="rId4"/>
    <sheet name="Salud y Seguridad" sheetId="6" r:id="rId5"/>
    <sheet name="Compliance" sheetId="3" r:id="rId6"/>
    <sheet name="Desempeño" sheetId="22" r:id="rId7"/>
    <sheet name="Comunidades" sheetId="7" r:id="rId8"/>
    <sheet name="Agua" sheetId="27" r:id="rId9"/>
    <sheet name="Biodiversidad y conservación" sheetId="8" r:id="rId10"/>
    <sheet name="Emisiones y energía" sheetId="11" r:id="rId11"/>
    <sheet name="Residuos y relaves" sheetId="9" r:id="rId12"/>
    <sheet name="Proveedores" sheetId="28" r:id="rId13"/>
    <sheet name="Certificaciones" sheetId="24" r:id="rId14"/>
  </sheets>
  <externalReferences>
    <externalReference r:id="rId15"/>
  </externalReferences>
  <definedNames>
    <definedName name="_xlnm._FilterDatabase" localSheetId="1" hidden="1">Contenidos!$A$2:$E$57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3" i="15" l="1"/>
  <c r="G43" i="15"/>
  <c r="E58" i="15"/>
  <c r="F20" i="11" l="1"/>
  <c r="E59" i="27" l="1"/>
  <c r="E57" i="27"/>
  <c r="E56" i="27"/>
  <c r="E54" i="27"/>
  <c r="E51" i="27"/>
  <c r="E48" i="27"/>
  <c r="E49" i="27"/>
  <c r="E50" i="27"/>
  <c r="E47" i="27"/>
  <c r="E44" i="27"/>
  <c r="E41" i="27"/>
  <c r="E40" i="27"/>
  <c r="E36" i="27"/>
  <c r="E37" i="27"/>
  <c r="E38" i="27"/>
  <c r="E39" i="27"/>
  <c r="E35" i="27"/>
  <c r="E33" i="27"/>
  <c r="E32" i="27"/>
  <c r="E21" i="27"/>
  <c r="E20" i="27"/>
  <c r="E13" i="27"/>
  <c r="E12" i="27"/>
  <c r="E9" i="27"/>
  <c r="E8" i="27"/>
  <c r="E29" i="27" l="1"/>
  <c r="E25" i="27"/>
  <c r="E26" i="27"/>
  <c r="E27" i="27"/>
  <c r="E24" i="27"/>
  <c r="E38" i="11"/>
  <c r="E50" i="11"/>
  <c r="F27" i="11"/>
  <c r="G27" i="11"/>
  <c r="H27" i="11"/>
  <c r="I27" i="11"/>
  <c r="J27" i="11"/>
  <c r="K27" i="11"/>
  <c r="L27" i="11"/>
  <c r="M27" i="11"/>
  <c r="E27" i="11"/>
  <c r="F10" i="11"/>
  <c r="E7" i="11"/>
  <c r="G81" i="27" l="1"/>
  <c r="G80" i="27"/>
  <c r="G79" i="27"/>
  <c r="G78" i="27"/>
  <c r="G77" i="27"/>
  <c r="F77" i="27"/>
  <c r="E77" i="27"/>
  <c r="G76" i="27"/>
  <c r="F76" i="27"/>
  <c r="E76" i="27"/>
  <c r="G75" i="27"/>
  <c r="F75" i="27"/>
  <c r="E75" i="27"/>
  <c r="G74" i="27"/>
  <c r="F74" i="27"/>
  <c r="E74" i="27"/>
  <c r="G73" i="27"/>
  <c r="F73" i="27"/>
  <c r="E73" i="27"/>
  <c r="G72" i="27"/>
  <c r="F72" i="27"/>
  <c r="E72" i="27"/>
  <c r="G71" i="27"/>
  <c r="F71" i="27"/>
  <c r="E71" i="27"/>
  <c r="G70" i="27"/>
  <c r="F70" i="27"/>
  <c r="E70" i="27"/>
  <c r="G69" i="27"/>
  <c r="F69" i="27"/>
  <c r="E69" i="27"/>
  <c r="G68" i="27"/>
  <c r="F68" i="27"/>
  <c r="E68" i="27"/>
  <c r="G67" i="27"/>
  <c r="F67" i="27"/>
  <c r="E67" i="27"/>
  <c r="F10" i="7"/>
  <c r="D6" i="1"/>
  <c r="D5" i="1"/>
  <c r="F62" i="11"/>
  <c r="G62" i="11"/>
  <c r="H62" i="11"/>
  <c r="I62" i="11"/>
  <c r="J62" i="11"/>
  <c r="K62" i="11"/>
  <c r="L62" i="11"/>
  <c r="M62" i="11"/>
  <c r="F17" i="11"/>
  <c r="G17" i="11"/>
  <c r="H17" i="11"/>
  <c r="I17" i="11"/>
  <c r="J17" i="11"/>
  <c r="K17" i="11"/>
  <c r="L17" i="11"/>
  <c r="M17" i="11"/>
  <c r="M14" i="11"/>
  <c r="L14" i="11"/>
  <c r="K14" i="11"/>
  <c r="J14" i="11"/>
  <c r="I14" i="11"/>
  <c r="H14" i="11"/>
  <c r="G14" i="11"/>
  <c r="F14" i="11"/>
  <c r="E13" i="11"/>
  <c r="E14" i="11" s="1"/>
  <c r="G10" i="11"/>
  <c r="G25" i="11" s="1"/>
  <c r="H10" i="11"/>
  <c r="H25" i="11" s="1"/>
  <c r="I10" i="11"/>
  <c r="J10" i="11"/>
  <c r="J25" i="11" s="1"/>
  <c r="K10" i="11"/>
  <c r="K25" i="11" s="1"/>
  <c r="L10" i="11"/>
  <c r="L25" i="11" s="1"/>
  <c r="M10" i="11"/>
  <c r="M25" i="11" s="1"/>
  <c r="F25" i="11"/>
  <c r="E17" i="7"/>
  <c r="E16" i="7"/>
  <c r="E15" i="7"/>
  <c r="E27" i="7"/>
  <c r="E25" i="7"/>
  <c r="E23" i="7"/>
  <c r="J10" i="7"/>
  <c r="I10" i="7"/>
  <c r="H10" i="7"/>
  <c r="G10" i="7"/>
  <c r="E9" i="7"/>
  <c r="E8" i="7"/>
  <c r="G16" i="3"/>
  <c r="H16" i="3"/>
  <c r="I16" i="3"/>
  <c r="J16" i="3"/>
  <c r="K16" i="3"/>
  <c r="L16" i="3"/>
  <c r="M16" i="3"/>
  <c r="N16" i="3"/>
  <c r="O16" i="3"/>
  <c r="F16" i="3"/>
  <c r="G15" i="3"/>
  <c r="H15" i="3"/>
  <c r="I15" i="3"/>
  <c r="J15" i="3"/>
  <c r="K15" i="3"/>
  <c r="L15" i="3"/>
  <c r="M15" i="3"/>
  <c r="N15" i="3"/>
  <c r="O15" i="3"/>
  <c r="F15" i="3"/>
  <c r="E13" i="3"/>
  <c r="E14" i="3"/>
  <c r="E12" i="3"/>
  <c r="I25" i="11" l="1"/>
  <c r="I18" i="11"/>
  <c r="E10" i="11"/>
  <c r="M18" i="11"/>
  <c r="M24" i="11" s="1"/>
  <c r="K18" i="11"/>
  <c r="K24" i="11" s="1"/>
  <c r="J18" i="11"/>
  <c r="J24" i="11" s="1"/>
  <c r="J26" i="11" s="1"/>
  <c r="L18" i="11"/>
  <c r="L24" i="11" s="1"/>
  <c r="L26" i="11" s="1"/>
  <c r="M26" i="11"/>
  <c r="K26" i="11"/>
  <c r="F18" i="11"/>
  <c r="F24" i="11" s="1"/>
  <c r="F26" i="11" s="1"/>
  <c r="G18" i="11"/>
  <c r="G24" i="11" s="1"/>
  <c r="G26" i="11" s="1"/>
  <c r="I24" i="11"/>
  <c r="I26" i="11" s="1"/>
  <c r="H18" i="11"/>
  <c r="H24" i="11" s="1"/>
  <c r="H26" i="11" s="1"/>
  <c r="E10" i="7"/>
  <c r="E15" i="3"/>
  <c r="E16" i="3"/>
  <c r="E25" i="11" l="1"/>
  <c r="E60" i="11" l="1"/>
  <c r="E59" i="11"/>
  <c r="E34" i="11"/>
  <c r="E36" i="11"/>
  <c r="E16" i="11"/>
  <c r="E17" i="11" s="1"/>
  <c r="E18" i="11" s="1"/>
  <c r="E8" i="11"/>
  <c r="E58" i="27"/>
  <c r="N53" i="27"/>
  <c r="K53" i="27"/>
  <c r="H53" i="27"/>
  <c r="AF53" i="27"/>
  <c r="Q53" i="27"/>
  <c r="T53" i="27"/>
  <c r="W53" i="27"/>
  <c r="Z53" i="27"/>
  <c r="N51" i="27"/>
  <c r="K51" i="27"/>
  <c r="H51" i="27"/>
  <c r="AF51" i="27"/>
  <c r="Q51" i="27"/>
  <c r="T51" i="27"/>
  <c r="W51" i="27"/>
  <c r="Z51" i="27"/>
  <c r="AC51" i="27"/>
  <c r="N45" i="27"/>
  <c r="K45" i="27"/>
  <c r="H45" i="27"/>
  <c r="AF45" i="27"/>
  <c r="Q45" i="27"/>
  <c r="T45" i="27"/>
  <c r="W45" i="27"/>
  <c r="Z45" i="27"/>
  <c r="AC45" i="27"/>
  <c r="E43" i="27"/>
  <c r="E53" i="27"/>
  <c r="K40" i="27"/>
  <c r="H40" i="27"/>
  <c r="AF40" i="27"/>
  <c r="Q40" i="27"/>
  <c r="T40" i="27"/>
  <c r="W40" i="27"/>
  <c r="Z40" i="27"/>
  <c r="AC40" i="27"/>
  <c r="N40" i="27"/>
  <c r="N10" i="27"/>
  <c r="K10" i="27"/>
  <c r="H10" i="27"/>
  <c r="AF10" i="27"/>
  <c r="Q10" i="27"/>
  <c r="T10" i="27"/>
  <c r="W10" i="27"/>
  <c r="Z10" i="27"/>
  <c r="AC10" i="27"/>
  <c r="N32" i="27"/>
  <c r="N28" i="27"/>
  <c r="K28" i="27"/>
  <c r="H28" i="27"/>
  <c r="AF28" i="27"/>
  <c r="Q28" i="27"/>
  <c r="T28" i="27"/>
  <c r="W28" i="27"/>
  <c r="Z28" i="27"/>
  <c r="AC28" i="27"/>
  <c r="N22" i="27"/>
  <c r="K22" i="27"/>
  <c r="H22" i="27"/>
  <c r="AF22" i="27"/>
  <c r="Q22" i="27"/>
  <c r="T22" i="27"/>
  <c r="W22" i="27"/>
  <c r="Z22" i="27"/>
  <c r="AC22" i="27"/>
  <c r="N18" i="27"/>
  <c r="K18" i="27"/>
  <c r="AF18" i="27"/>
  <c r="Q18" i="27"/>
  <c r="T18" i="27"/>
  <c r="W18" i="27"/>
  <c r="Z18" i="27"/>
  <c r="AC18" i="27"/>
  <c r="E18" i="27"/>
  <c r="N14" i="27"/>
  <c r="K14" i="27"/>
  <c r="H14" i="27"/>
  <c r="AF14" i="27"/>
  <c r="Q14" i="27"/>
  <c r="T14" i="27"/>
  <c r="W14" i="27"/>
  <c r="Z14" i="27"/>
  <c r="AC14" i="27"/>
  <c r="Z32" i="27"/>
  <c r="K32" i="27"/>
  <c r="H32" i="27"/>
  <c r="AF32" i="27"/>
  <c r="Q32" i="27"/>
  <c r="T32" i="27"/>
  <c r="W32" i="27"/>
  <c r="E18" i="6"/>
  <c r="E62" i="11" l="1"/>
  <c r="E24" i="11"/>
  <c r="E26" i="11"/>
  <c r="E14" i="27"/>
  <c r="E45" i="27"/>
  <c r="E28" i="27"/>
  <c r="E22" i="27"/>
  <c r="E10" i="27"/>
  <c r="E30" i="27" l="1"/>
  <c r="F6" i="6" l="1"/>
  <c r="E6" i="6"/>
  <c r="F18" i="15" l="1"/>
  <c r="G18" i="15" s="1"/>
  <c r="F19" i="15"/>
  <c r="G19" i="15" s="1"/>
  <c r="F27" i="15"/>
  <c r="G27" i="15" s="1"/>
  <c r="F28" i="15"/>
  <c r="G28" i="15" s="1"/>
  <c r="F29" i="15"/>
  <c r="E18" i="15"/>
  <c r="E19" i="15"/>
  <c r="E27" i="15"/>
  <c r="E28" i="15"/>
  <c r="E29" i="15"/>
  <c r="F17" i="15"/>
  <c r="E17" i="15"/>
  <c r="G17" i="15" l="1"/>
  <c r="G29" i="15"/>
  <c r="E77" i="15"/>
  <c r="G39" i="15" l="1"/>
  <c r="G40" i="15"/>
  <c r="G38" i="15"/>
  <c r="K32" i="15"/>
  <c r="L32" i="15"/>
  <c r="N32" i="15"/>
  <c r="O32" i="15"/>
  <c r="Q32" i="15"/>
  <c r="R32" i="15"/>
  <c r="T32" i="15"/>
  <c r="U32" i="15"/>
  <c r="W32" i="15"/>
  <c r="X32" i="15"/>
  <c r="Z32" i="15"/>
  <c r="AA32" i="15"/>
  <c r="AC32" i="15"/>
  <c r="AD32" i="15"/>
  <c r="AF32" i="15"/>
  <c r="AG32" i="15"/>
  <c r="AI32" i="15"/>
  <c r="AJ32" i="15"/>
  <c r="K33" i="15"/>
  <c r="L33" i="15"/>
  <c r="N33" i="15"/>
  <c r="O33" i="15"/>
  <c r="Q33" i="15"/>
  <c r="R33" i="15"/>
  <c r="T33" i="15"/>
  <c r="U33" i="15"/>
  <c r="W33" i="15"/>
  <c r="X33" i="15"/>
  <c r="Z33" i="15"/>
  <c r="AA33" i="15"/>
  <c r="AC33" i="15"/>
  <c r="AD33" i="15"/>
  <c r="AF33" i="15"/>
  <c r="AG33" i="15"/>
  <c r="AI33" i="15"/>
  <c r="AJ33" i="15"/>
  <c r="K34" i="15"/>
  <c r="L34" i="15"/>
  <c r="N34" i="15"/>
  <c r="O34" i="15"/>
  <c r="Q34" i="15"/>
  <c r="R34" i="15"/>
  <c r="T34" i="15"/>
  <c r="U34" i="15"/>
  <c r="W34" i="15"/>
  <c r="X34" i="15"/>
  <c r="Z34" i="15"/>
  <c r="AA34" i="15"/>
  <c r="AC34" i="15"/>
  <c r="AD34" i="15"/>
  <c r="AF34" i="15"/>
  <c r="AG34" i="15"/>
  <c r="AI34" i="15"/>
  <c r="AJ34" i="15"/>
  <c r="I32" i="15"/>
  <c r="I33" i="15"/>
  <c r="F33" i="15" s="1"/>
  <c r="I34" i="15"/>
  <c r="F34" i="15" s="1"/>
  <c r="H34" i="15"/>
  <c r="H33" i="15"/>
  <c r="H32" i="15"/>
  <c r="AJ24" i="15"/>
  <c r="AJ23" i="15"/>
  <c r="AJ22" i="15"/>
  <c r="AI24" i="15"/>
  <c r="AI23" i="15"/>
  <c r="AI22" i="15"/>
  <c r="AG24" i="15"/>
  <c r="AG23" i="15"/>
  <c r="AG22" i="15"/>
  <c r="AF24" i="15"/>
  <c r="AF23" i="15"/>
  <c r="AF22" i="15"/>
  <c r="AD24" i="15"/>
  <c r="AD23" i="15"/>
  <c r="AD22" i="15"/>
  <c r="AC24" i="15"/>
  <c r="AC23" i="15"/>
  <c r="AC22" i="15"/>
  <c r="AA24" i="15"/>
  <c r="AA23" i="15"/>
  <c r="AA22" i="15"/>
  <c r="Z24" i="15"/>
  <c r="Z23" i="15"/>
  <c r="Z22" i="15"/>
  <c r="X24" i="15"/>
  <c r="X23" i="15"/>
  <c r="X22" i="15"/>
  <c r="W24" i="15"/>
  <c r="W23" i="15"/>
  <c r="W22" i="15"/>
  <c r="U24" i="15"/>
  <c r="U23" i="15"/>
  <c r="U22" i="15"/>
  <c r="T24" i="15"/>
  <c r="T23" i="15"/>
  <c r="T22" i="15"/>
  <c r="R24" i="15"/>
  <c r="R23" i="15"/>
  <c r="R22" i="15"/>
  <c r="Q24" i="15"/>
  <c r="Q23" i="15"/>
  <c r="Q22" i="15"/>
  <c r="O24" i="15"/>
  <c r="O23" i="15"/>
  <c r="O22" i="15"/>
  <c r="N24" i="15"/>
  <c r="N23" i="15"/>
  <c r="N22" i="15"/>
  <c r="L24" i="15"/>
  <c r="L23" i="15"/>
  <c r="L22" i="15"/>
  <c r="K24" i="15"/>
  <c r="K23" i="15"/>
  <c r="K22" i="15"/>
  <c r="I24" i="15"/>
  <c r="I23" i="15"/>
  <c r="I22" i="15"/>
  <c r="H24" i="15"/>
  <c r="H23" i="15"/>
  <c r="H22" i="15"/>
  <c r="F23" i="15" l="1"/>
  <c r="F24" i="15"/>
  <c r="F22" i="15"/>
  <c r="F32" i="15"/>
  <c r="E22" i="15"/>
  <c r="E32" i="15"/>
  <c r="E33" i="15"/>
  <c r="G33" i="15" s="1"/>
  <c r="E23" i="15"/>
  <c r="G23" i="15" s="1"/>
  <c r="E24" i="15"/>
  <c r="E34" i="15"/>
  <c r="G34" i="15" s="1"/>
  <c r="G41" i="15"/>
  <c r="E9" i="15"/>
  <c r="E5" i="15"/>
  <c r="E6" i="15"/>
  <c r="H7" i="15"/>
  <c r="P7" i="15"/>
  <c r="I7" i="15"/>
  <c r="J7" i="15"/>
  <c r="K7" i="15"/>
  <c r="L7" i="15"/>
  <c r="M7" i="15"/>
  <c r="N7" i="15"/>
  <c r="O7" i="15"/>
  <c r="G7" i="15"/>
  <c r="F7" i="15"/>
  <c r="G22" i="15" l="1"/>
  <c r="G24" i="15"/>
  <c r="G32" i="15"/>
  <c r="E7" i="15"/>
  <c r="E59" i="15"/>
  <c r="E60" i="15"/>
  <c r="E61" i="15"/>
  <c r="E62" i="15"/>
  <c r="E63" i="15"/>
  <c r="E64" i="15"/>
  <c r="E65" i="15"/>
  <c r="E66" i="15"/>
  <c r="E67" i="15"/>
  <c r="J17" i="15"/>
  <c r="J22" i="15" s="1"/>
  <c r="M17" i="15"/>
  <c r="M22" i="15" s="1"/>
  <c r="P17" i="15"/>
  <c r="P22" i="15" s="1"/>
  <c r="J18" i="15"/>
  <c r="J23" i="15" s="1"/>
  <c r="M18" i="15"/>
  <c r="M23" i="15" s="1"/>
  <c r="P18" i="15"/>
  <c r="P23" i="15" s="1"/>
  <c r="J19" i="15"/>
  <c r="J24" i="15" s="1"/>
  <c r="M19" i="15"/>
  <c r="M24" i="15" s="1"/>
  <c r="P19" i="15"/>
  <c r="P24" i="15" s="1"/>
  <c r="H20" i="15"/>
  <c r="I20" i="15"/>
  <c r="K20" i="15"/>
  <c r="K25" i="15" s="1"/>
  <c r="L20" i="15"/>
  <c r="L25" i="15" s="1"/>
  <c r="N20" i="15"/>
  <c r="N25" i="15" s="1"/>
  <c r="O20" i="15"/>
  <c r="O25" i="15" s="1"/>
  <c r="J27" i="15"/>
  <c r="J32" i="15" s="1"/>
  <c r="M27" i="15"/>
  <c r="P27" i="15"/>
  <c r="P32" i="15" s="1"/>
  <c r="J28" i="15"/>
  <c r="J33" i="15" s="1"/>
  <c r="M28" i="15"/>
  <c r="M33" i="15" s="1"/>
  <c r="P28" i="15"/>
  <c r="P33" i="15" s="1"/>
  <c r="J29" i="15"/>
  <c r="J34" i="15" s="1"/>
  <c r="M29" i="15"/>
  <c r="M34" i="15" s="1"/>
  <c r="P29" i="15"/>
  <c r="P34" i="15" s="1"/>
  <c r="H30" i="15"/>
  <c r="I30" i="15"/>
  <c r="K30" i="15"/>
  <c r="K35" i="15" s="1"/>
  <c r="L30" i="15"/>
  <c r="L35" i="15" s="1"/>
  <c r="N30" i="15"/>
  <c r="N35" i="15" s="1"/>
  <c r="O30" i="15"/>
  <c r="O35" i="15" s="1"/>
  <c r="E74" i="15"/>
  <c r="E79" i="15"/>
  <c r="H35" i="15" l="1"/>
  <c r="I25" i="15"/>
  <c r="H25" i="15"/>
  <c r="I35" i="15"/>
  <c r="M30" i="15"/>
  <c r="M35" i="15" s="1"/>
  <c r="M32" i="15"/>
  <c r="J20" i="15"/>
  <c r="J25" i="15" s="1"/>
  <c r="J30" i="15"/>
  <c r="J35" i="15" s="1"/>
  <c r="P20" i="15"/>
  <c r="P25" i="15" s="1"/>
  <c r="P30" i="15"/>
  <c r="P35" i="15" s="1"/>
  <c r="M20" i="15"/>
  <c r="M25" i="15" s="1"/>
  <c r="E10" i="2" l="1"/>
  <c r="E9" i="2"/>
  <c r="E6" i="2"/>
  <c r="E10" i="8"/>
  <c r="E9" i="8"/>
  <c r="E8" i="8"/>
  <c r="E7" i="8"/>
  <c r="F8" i="6"/>
  <c r="F10" i="6"/>
  <c r="E8" i="6"/>
  <c r="E10" i="6"/>
  <c r="Q30" i="15"/>
  <c r="R30" i="15"/>
  <c r="T30" i="15"/>
  <c r="T35" i="15" s="1"/>
  <c r="U30" i="15"/>
  <c r="U35" i="15" s="1"/>
  <c r="W30" i="15"/>
  <c r="W35" i="15" s="1"/>
  <c r="X30" i="15"/>
  <c r="X35" i="15" s="1"/>
  <c r="Z30" i="15"/>
  <c r="Z35" i="15" s="1"/>
  <c r="AA30" i="15"/>
  <c r="AA35" i="15" s="1"/>
  <c r="AC30" i="15"/>
  <c r="AC35" i="15" s="1"/>
  <c r="AD30" i="15"/>
  <c r="AD35" i="15" s="1"/>
  <c r="AF30" i="15"/>
  <c r="AF35" i="15" s="1"/>
  <c r="AG30" i="15"/>
  <c r="AG35" i="15" s="1"/>
  <c r="AI30" i="15"/>
  <c r="AI35" i="15" s="1"/>
  <c r="AJ30" i="15"/>
  <c r="AJ35" i="15" s="1"/>
  <c r="AK29" i="15"/>
  <c r="AK34" i="15" s="1"/>
  <c r="AH29" i="15"/>
  <c r="AH34" i="15" s="1"/>
  <c r="AE29" i="15"/>
  <c r="AE34" i="15" s="1"/>
  <c r="AB29" i="15"/>
  <c r="AB34" i="15" s="1"/>
  <c r="Y29" i="15"/>
  <c r="Y34" i="15" s="1"/>
  <c r="V29" i="15"/>
  <c r="V34" i="15" s="1"/>
  <c r="S29" i="15"/>
  <c r="S34" i="15" s="1"/>
  <c r="AK28" i="15"/>
  <c r="AK33" i="15" s="1"/>
  <c r="AH28" i="15"/>
  <c r="AH33" i="15" s="1"/>
  <c r="AE28" i="15"/>
  <c r="AE33" i="15" s="1"/>
  <c r="AB28" i="15"/>
  <c r="AB33" i="15" s="1"/>
  <c r="Y28" i="15"/>
  <c r="Y33" i="15" s="1"/>
  <c r="V28" i="15"/>
  <c r="V33" i="15" s="1"/>
  <c r="S28" i="15"/>
  <c r="S33" i="15" s="1"/>
  <c r="AK27" i="15"/>
  <c r="AK32" i="15" s="1"/>
  <c r="AH27" i="15"/>
  <c r="AH32" i="15" s="1"/>
  <c r="AE27" i="15"/>
  <c r="AE32" i="15" s="1"/>
  <c r="AB27" i="15"/>
  <c r="AB32" i="15" s="1"/>
  <c r="Y27" i="15"/>
  <c r="Y32" i="15" s="1"/>
  <c r="V27" i="15"/>
  <c r="V32" i="15" s="1"/>
  <c r="S27" i="15"/>
  <c r="S32" i="15" s="1"/>
  <c r="AJ20" i="15"/>
  <c r="AJ25" i="15" s="1"/>
  <c r="AI20" i="15"/>
  <c r="AI25" i="15" s="1"/>
  <c r="AG20" i="15"/>
  <c r="AG25" i="15" s="1"/>
  <c r="AF20" i="15"/>
  <c r="AF25" i="15" s="1"/>
  <c r="AK19" i="15"/>
  <c r="AK24" i="15" s="1"/>
  <c r="AH19" i="15"/>
  <c r="AH24" i="15" s="1"/>
  <c r="AK18" i="15"/>
  <c r="AK23" i="15" s="1"/>
  <c r="AH18" i="15"/>
  <c r="AH23" i="15" s="1"/>
  <c r="AK17" i="15"/>
  <c r="AK22" i="15" s="1"/>
  <c r="AH17" i="15"/>
  <c r="AH22" i="15" s="1"/>
  <c r="AD20" i="15"/>
  <c r="AD25" i="15" s="1"/>
  <c r="AC20" i="15"/>
  <c r="AC25" i="15" s="1"/>
  <c r="AA20" i="15"/>
  <c r="AA25" i="15" s="1"/>
  <c r="Z20" i="15"/>
  <c r="Z25" i="15" s="1"/>
  <c r="AE19" i="15"/>
  <c r="AE24" i="15" s="1"/>
  <c r="AB19" i="15"/>
  <c r="AB24" i="15" s="1"/>
  <c r="AE18" i="15"/>
  <c r="AE23" i="15" s="1"/>
  <c r="AB18" i="15"/>
  <c r="AB23" i="15" s="1"/>
  <c r="AE17" i="15"/>
  <c r="AE22" i="15" s="1"/>
  <c r="AB17" i="15"/>
  <c r="AB22" i="15" s="1"/>
  <c r="X20" i="15"/>
  <c r="X25" i="15" s="1"/>
  <c r="W20" i="15"/>
  <c r="W25" i="15" s="1"/>
  <c r="U20" i="15"/>
  <c r="U25" i="15" s="1"/>
  <c r="T20" i="15"/>
  <c r="T25" i="15" s="1"/>
  <c r="Y19" i="15"/>
  <c r="Y24" i="15" s="1"/>
  <c r="V19" i="15"/>
  <c r="V24" i="15" s="1"/>
  <c r="Y18" i="15"/>
  <c r="Y23" i="15" s="1"/>
  <c r="V18" i="15"/>
  <c r="V23" i="15" s="1"/>
  <c r="Y17" i="15"/>
  <c r="Y22" i="15" s="1"/>
  <c r="V17" i="15"/>
  <c r="V22" i="15" s="1"/>
  <c r="R20" i="15"/>
  <c r="Q20" i="15"/>
  <c r="S19" i="15"/>
  <c r="S24" i="15" s="1"/>
  <c r="S18" i="15"/>
  <c r="S23" i="15" s="1"/>
  <c r="S17" i="15"/>
  <c r="S22" i="15" s="1"/>
  <c r="E11" i="9"/>
  <c r="E10" i="9"/>
  <c r="E9" i="9"/>
  <c r="J20" i="9"/>
  <c r="K20" i="9"/>
  <c r="L20" i="9"/>
  <c r="M20" i="9"/>
  <c r="G20" i="9"/>
  <c r="H20" i="9"/>
  <c r="I20" i="9"/>
  <c r="F20" i="9"/>
  <c r="E31" i="9"/>
  <c r="E29" i="9"/>
  <c r="G26" i="9"/>
  <c r="F26" i="9"/>
  <c r="H26" i="9"/>
  <c r="I26" i="9"/>
  <c r="J26" i="9"/>
  <c r="K26" i="9"/>
  <c r="L26" i="9"/>
  <c r="M26" i="9"/>
  <c r="E25" i="9"/>
  <c r="E24" i="9"/>
  <c r="E23" i="9"/>
  <c r="E22" i="9"/>
  <c r="E19" i="9"/>
  <c r="E18" i="9"/>
  <c r="E15" i="9"/>
  <c r="E14" i="9"/>
  <c r="E18" i="3"/>
  <c r="R25" i="15" l="1"/>
  <c r="F25" i="15" s="1"/>
  <c r="F20" i="15"/>
  <c r="R35" i="15"/>
  <c r="F35" i="15" s="1"/>
  <c r="F30" i="15"/>
  <c r="Q35" i="15"/>
  <c r="E35" i="15" s="1"/>
  <c r="E30" i="15"/>
  <c r="Q25" i="15"/>
  <c r="E25" i="15" s="1"/>
  <c r="E20" i="15"/>
  <c r="E20" i="9"/>
  <c r="E26" i="9"/>
  <c r="S20" i="15"/>
  <c r="S25" i="15" s="1"/>
  <c r="V20" i="15"/>
  <c r="V25" i="15" s="1"/>
  <c r="Y20" i="15"/>
  <c r="Y25" i="15" s="1"/>
  <c r="AB20" i="15"/>
  <c r="AB25" i="15" s="1"/>
  <c r="AE20" i="15"/>
  <c r="AE25" i="15" s="1"/>
  <c r="AH20" i="15"/>
  <c r="AH25" i="15" s="1"/>
  <c r="AK20" i="15"/>
  <c r="AK25" i="15" s="1"/>
  <c r="S30" i="15"/>
  <c r="S35" i="15" s="1"/>
  <c r="V30" i="15"/>
  <c r="V35" i="15" s="1"/>
  <c r="Y30" i="15"/>
  <c r="Y35" i="15" s="1"/>
  <c r="AB30" i="15"/>
  <c r="AB35" i="15" s="1"/>
  <c r="AE30" i="15"/>
  <c r="AE35" i="15" s="1"/>
  <c r="AH30" i="15"/>
  <c r="AH35" i="15" s="1"/>
  <c r="AK30" i="15"/>
  <c r="AK35" i="15" s="1"/>
  <c r="G35" i="15" l="1"/>
  <c r="G20" i="15"/>
  <c r="G30" i="15"/>
  <c r="G25" i="15"/>
  <c r="A9" i="15"/>
  <c r="A5" i="15"/>
  <c r="D4" i="1"/>
  <c r="D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tc={1E323EE2-77EF-4DB2-900D-62D53970EC13}</author>
  </authors>
  <commentList>
    <comment ref="AF5" authorId="0" shapeId="0" xr:uid="{1E323EE2-77EF-4DB2-900D-62D53970EC13}">
      <text>
        <t>[Threaded comment]
Your version of Excel allows you to read this threaded comment; however, any edits to it will get removed if the file is opened in a newer version of Excel. Learn more: https://go.microsoft.com/fwlink/?linkid=870924
Comment:
    *Valores consolidados para el Clúster Calama, donde los traspasos entre divisiones se consideran flujos internos</t>
      </text>
    </comment>
  </commentList>
</comments>
</file>

<file path=xl/sharedStrings.xml><?xml version="1.0" encoding="utf-8"?>
<sst xmlns="http://schemas.openxmlformats.org/spreadsheetml/2006/main" count="1619" uniqueCount="672">
  <si>
    <t>Políticas</t>
  </si>
  <si>
    <t>Enlace</t>
  </si>
  <si>
    <t>Calidad de Vida</t>
  </si>
  <si>
    <t>Visitar</t>
  </si>
  <si>
    <t>Conflictos de Intereses</t>
  </si>
  <si>
    <t>Sustentabilidad</t>
  </si>
  <si>
    <t>Gestión de Seguridad, Salud en el Trabajo y Riesgos Operacionales</t>
  </si>
  <si>
    <t>Gestión Integral de Riesgos</t>
  </si>
  <si>
    <t>Gestión de las Personas</t>
  </si>
  <si>
    <t>Diversidad e Inclusión</t>
  </si>
  <si>
    <t>Compromisos políticas de sustentabilidad</t>
  </si>
  <si>
    <t>Reporte de Sustentabilidad 2023</t>
  </si>
  <si>
    <t>Reporte de Sustentabilidad 2024</t>
  </si>
  <si>
    <t>Memoria Anual 2024</t>
  </si>
  <si>
    <t>Diligencia en la Cadena de Suministro de Minerales</t>
  </si>
  <si>
    <t>Página web de Sustentabilidad</t>
  </si>
  <si>
    <t>Temática general</t>
  </si>
  <si>
    <t>Temática específica</t>
  </si>
  <si>
    <t>Estándar GRI/SASB</t>
  </si>
  <si>
    <t>Código</t>
  </si>
  <si>
    <t>Nombre/Indicador</t>
  </si>
  <si>
    <t>Contenidos Generales</t>
  </si>
  <si>
    <t>Gestión de personas</t>
  </si>
  <si>
    <t>GRI</t>
  </si>
  <si>
    <t xml:space="preserve">Trabajadores </t>
  </si>
  <si>
    <t>Trabajadores que no son empleados</t>
  </si>
  <si>
    <t>Gobierno corporativo</t>
  </si>
  <si>
    <t>Estructura y composición de la gobernanza</t>
  </si>
  <si>
    <t>Relaciones laborales</t>
  </si>
  <si>
    <t>Económico</t>
  </si>
  <si>
    <t>Desempeño</t>
  </si>
  <si>
    <t>201-1</t>
  </si>
  <si>
    <t>Valor económico directo generado y distribuido</t>
  </si>
  <si>
    <t>Proveedores</t>
  </si>
  <si>
    <t>204-1</t>
  </si>
  <si>
    <t>Proporción de gasto en proveedores locales</t>
  </si>
  <si>
    <t>Compliance</t>
  </si>
  <si>
    <t>205-1</t>
  </si>
  <si>
    <t>Operaciones evaluadas en función de los riesgos relacionados con la corrupción</t>
  </si>
  <si>
    <t>205-2</t>
  </si>
  <si>
    <t>Comunicación y formación sobre políticas y procedimientos anticorrupción</t>
  </si>
  <si>
    <t>SASB (EM-MM)</t>
  </si>
  <si>
    <t>EM-MM-510a.2</t>
  </si>
  <si>
    <t>Producción en países que ocupan los 20 puestos más bajos en el índice de percepción de la corrupción de Transparencia Internacional</t>
  </si>
  <si>
    <t>Ambiental</t>
  </si>
  <si>
    <t>Emisiones y energía</t>
  </si>
  <si>
    <t>302-1</t>
  </si>
  <si>
    <t>Consumo de energía dentro de la organización</t>
  </si>
  <si>
    <t>302-2</t>
  </si>
  <si>
    <t>Consumo de energía fuera de la organización</t>
  </si>
  <si>
    <t>302-3</t>
  </si>
  <si>
    <t>Intensidad Energética</t>
  </si>
  <si>
    <t>EM-MM-130a.1</t>
  </si>
  <si>
    <t>Gestión de la energía: 1) Total de energía consumida, (2) porcentaje de electricidad de la red, (3) porcentaje de renovables</t>
  </si>
  <si>
    <t>Agua</t>
  </si>
  <si>
    <t>303-3</t>
  </si>
  <si>
    <t>Extracción de agua</t>
  </si>
  <si>
    <t>303-4</t>
  </si>
  <si>
    <t>Vertidos de agua</t>
  </si>
  <si>
    <t>303-5</t>
  </si>
  <si>
    <t>Consumo de agua</t>
  </si>
  <si>
    <t>EM-MM-140a.1</t>
  </si>
  <si>
    <t>Gestión del agua: 1) Total de agua dulce extraída, (2) total de agua dulce consumida, porcentaje de cada una de ellas en regiones con un estrés hídrico inicial alto o extremadamente alto</t>
  </si>
  <si>
    <t>EM-MM-140a.2</t>
  </si>
  <si>
    <t>Número de incidentes de no conformidad relacionados con permisos, estándares y reglamentos de calidad del agua</t>
  </si>
  <si>
    <t>Biodiversidad y conservación</t>
  </si>
  <si>
    <t>304-4</t>
  </si>
  <si>
    <t>Cantidad total de especies en Riesgo de Extinción en Áreas de Operación de la Organización</t>
  </si>
  <si>
    <t>EM-MM-160a.2</t>
  </si>
  <si>
    <t>Porcentaje de minas en que el drenaje ácido: (1) es previsible, (2) se mitiga activamente y (3) se está tratando o corrigiendo</t>
  </si>
  <si>
    <t>EM-MM-160a.3</t>
  </si>
  <si>
    <t>Porcentaje de reservas (1) comprobadas y (2) probables en sitios con estado de conservación protegido o hábitats de especies en peligro de extinción, o cerca de ellos</t>
  </si>
  <si>
    <t>305-1</t>
  </si>
  <si>
    <t>Emisiones directas de GEI (Alcance 1)</t>
  </si>
  <si>
    <t>305-2</t>
  </si>
  <si>
    <t>Emisiones indirectas de GEI asociadas a la energía (alcance 2)</t>
  </si>
  <si>
    <t>305-3</t>
  </si>
  <si>
    <t>Otras emisiones indirectas de GEI alcance 3</t>
  </si>
  <si>
    <t>305-4</t>
  </si>
  <si>
    <t>Intensidad de las emisiones de GEI</t>
  </si>
  <si>
    <t>305-5</t>
  </si>
  <si>
    <t>Reducción de las emisiones de GEI</t>
  </si>
  <si>
    <t>EM-MM-110a.1</t>
  </si>
  <si>
    <t>Emisiones mundiales brutas de alcance 1, porcentaje cubierto por las regulaciones de limitación de emisiones</t>
  </si>
  <si>
    <t>305-7</t>
  </si>
  <si>
    <t>Óxidos de nitrógeno NOx) óxidos de azufre (SOx) y otras emisiones significativas al aire</t>
  </si>
  <si>
    <t>EM-MM-120a.1</t>
  </si>
  <si>
    <t>Emisiones atmosféricas de los siguientes contaminantes: (1) CO, (2) NOx (excluyendo N2O), (3) SOx, (4) material particulado (PM10), (5) mercurio (Hg), (6) plomo (Pb) y (7) compuestos orgánicos volátiles (COV)</t>
  </si>
  <si>
    <t>Residuos y relaves</t>
  </si>
  <si>
    <t>306-3</t>
  </si>
  <si>
    <t>Residuos generados</t>
  </si>
  <si>
    <t>306-4</t>
  </si>
  <si>
    <t>Residuos no destinados a eliminación</t>
  </si>
  <si>
    <t>306-5</t>
  </si>
  <si>
    <t>Residuos destinados a eliminación</t>
  </si>
  <si>
    <t>EM-MM-150a.7</t>
  </si>
  <si>
    <t>Peso total de residuos peligrosos generados</t>
  </si>
  <si>
    <t>EM-MM-150a.8</t>
  </si>
  <si>
    <t>Peso total de residuos peligrosos reciclados</t>
  </si>
  <si>
    <t>EM-MM-150a.1</t>
  </si>
  <si>
    <t>Peso total de los desechos de residuos, porcentaje reciclado</t>
  </si>
  <si>
    <t>308-1</t>
  </si>
  <si>
    <t>Nuevos proveedores que han pasado filtros de evaluación y selección de acuerdo con los criterios ambientales</t>
  </si>
  <si>
    <t>308-2</t>
  </si>
  <si>
    <t>Impactos ambientales negativos en la cadena de suministro y medidas tomadas</t>
  </si>
  <si>
    <t>EM-MM-150a.3</t>
  </si>
  <si>
    <t>Número de embalses de relaves, desglosado por el potencial de peligro según la MSHA</t>
  </si>
  <si>
    <t>EM-MM-540a.1</t>
  </si>
  <si>
    <t>Tabla inventario de las instalaciones de relave: (1) nombre, (2) ubicación, (3) estatus de propiedad; (4) estatus operativo, (5), método de construcción; (6) máxima capacidad de almacenamiento; (7), cantidad actual de relaves almacenados, (8), clasificación de consecuencia, (9) fecha de la revisión técnica más reciente, (10) hallazgos materiales, (11) medidas de mitigación, (12) EPRP específicas del lugar.</t>
  </si>
  <si>
    <t>EM-MM-150a.5</t>
  </si>
  <si>
    <t>Peso total de relaves producidos</t>
  </si>
  <si>
    <t>Social</t>
  </si>
  <si>
    <t>401-1</t>
  </si>
  <si>
    <t>Nuevas contrataciones de empleados y rotación de personal</t>
  </si>
  <si>
    <t>401-3</t>
  </si>
  <si>
    <t>Permiso parental</t>
  </si>
  <si>
    <t>EM-MM-310a.1</t>
  </si>
  <si>
    <t>Porcentaje de la fuerza laboral activa cubierta por los convenios colectivos de trabajo, desglosada por empleados estadounidenses y extranjeros</t>
  </si>
  <si>
    <t>EM-MM-310a.2</t>
  </si>
  <si>
    <t>Número y duración de las huelgas y cierres patronales</t>
  </si>
  <si>
    <t>Salud y seguridad</t>
  </si>
  <si>
    <t>403-9</t>
  </si>
  <si>
    <t>Lesiones por accidente laboral</t>
  </si>
  <si>
    <t>403-10</t>
  </si>
  <si>
    <t>Las dolencias y enfermedades laborales</t>
  </si>
  <si>
    <t>404-1</t>
  </si>
  <si>
    <t>Media de horas de formación al año por empleado</t>
  </si>
  <si>
    <t>404-3</t>
  </si>
  <si>
    <t>Porcentaje de empleados que reciben evaluaciones periódicas del desempeño y desarrollo profesional</t>
  </si>
  <si>
    <t>Comunidades</t>
  </si>
  <si>
    <t>411-1</t>
  </si>
  <si>
    <t>Casos de violaciones de los derechos de los pueblos indígenas</t>
  </si>
  <si>
    <t>EM-MM-210a.1</t>
  </si>
  <si>
    <t>Porcentaje de (1) reservas comprobadas y (2) probables en zonas de conflicto o cerca de ellas</t>
  </si>
  <si>
    <t>EM-MM-210a.2</t>
  </si>
  <si>
    <t>Porcentaje de reservas (1) comprobadas y (2) probables en territorios indígenas o cerca de ellos</t>
  </si>
  <si>
    <t>EM-MM-210b.2</t>
  </si>
  <si>
    <t>Número y duración de los retrasos no técnicos</t>
  </si>
  <si>
    <t>413-1</t>
  </si>
  <si>
    <t>Operaciones con participación de la comunidad local, evaluaciones del impacto y programas de desarrollo</t>
  </si>
  <si>
    <t>413-2</t>
  </si>
  <si>
    <t>Operaciones con impactos negativos significativos - reales y potenciales -en las comunidades locales</t>
  </si>
  <si>
    <t>414-1</t>
  </si>
  <si>
    <t xml:space="preserve">Nuevos proveedores que han pasado filtros de selección de acuerdo con los criterios sociales </t>
  </si>
  <si>
    <t>GOBERNANZA CORPORATIVA</t>
  </si>
  <si>
    <t>Indicador</t>
  </si>
  <si>
    <t>AÑO 2024</t>
  </si>
  <si>
    <t>Pg.Reporte de Sustentabilidad</t>
  </si>
  <si>
    <t>Dato requerido</t>
  </si>
  <si>
    <t>Unidad</t>
  </si>
  <si>
    <t>2-9</t>
  </si>
  <si>
    <t>Estructura de gobernanza  y  Composición</t>
  </si>
  <si>
    <t>Integrantes</t>
  </si>
  <si>
    <t xml:space="preserve"> 44 - 45</t>
  </si>
  <si>
    <t>Directores independientes</t>
  </si>
  <si>
    <t>N° de miembros</t>
  </si>
  <si>
    <t>Directores dependientes</t>
  </si>
  <si>
    <t>Estructura de gobernanza por género</t>
  </si>
  <si>
    <t>46</t>
  </si>
  <si>
    <t>Directores hombres</t>
  </si>
  <si>
    <t>Número de miembros</t>
  </si>
  <si>
    <t>Directores mujeres</t>
  </si>
  <si>
    <t>Antiguedad de los miembros</t>
  </si>
  <si>
    <t>45</t>
  </si>
  <si>
    <t>La antigüedad de los miembros en el órgano de gobierno</t>
  </si>
  <si>
    <t>Menos de 3 años</t>
  </si>
  <si>
    <t>Entre 3 y 6 años</t>
  </si>
  <si>
    <t>Entre 6 y 9 años</t>
  </si>
  <si>
    <t>Entre 9 y 12 años</t>
  </si>
  <si>
    <t>Mas de 12 años</t>
  </si>
  <si>
    <t>ACTIVIDADES Y TRABAJADORES</t>
  </si>
  <si>
    <t>GRI / SASB</t>
  </si>
  <si>
    <t>CODELCO</t>
  </si>
  <si>
    <t>CASA MATRIZ</t>
  </si>
  <si>
    <t>VP PROYECTOS</t>
  </si>
  <si>
    <t>DISTRITO NORTE</t>
  </si>
  <si>
    <t>CHUQUICAMATA</t>
  </si>
  <si>
    <t>RADOMIRO TOMIC</t>
  </si>
  <si>
    <t>MINISTRO HALES</t>
  </si>
  <si>
    <t>GABRIELA MISTRAL</t>
  </si>
  <si>
    <t>SALVADOR</t>
  </si>
  <si>
    <t>ANDINA</t>
  </si>
  <si>
    <t>TENIENTE</t>
  </si>
  <si>
    <t>VENTANAS</t>
  </si>
  <si>
    <t>Número total de trabajadores</t>
  </si>
  <si>
    <t>Número de hombres</t>
  </si>
  <si>
    <t>Número de mujeres</t>
  </si>
  <si>
    <t>Total</t>
  </si>
  <si>
    <t>Número total de trabajadores que no son empleados y cuyo trabajo es controlado por la organización</t>
  </si>
  <si>
    <t>Número de trabajadores</t>
  </si>
  <si>
    <t>RELACIONES LABORALES</t>
  </si>
  <si>
    <t>RESUMEN CODELCO</t>
  </si>
  <si>
    <t>Contrataciones de nuevos empleados y rotación de personal</t>
  </si>
  <si>
    <t>Hombres</t>
  </si>
  <si>
    <t>Mujeres</t>
  </si>
  <si>
    <t>Cantidad total de nuevas contrataciones</t>
  </si>
  <si>
    <t>Nro. de menores de 30 años</t>
  </si>
  <si>
    <t>Nro. de empleados</t>
  </si>
  <si>
    <t>Nro. entre 30 y 50 años</t>
  </si>
  <si>
    <t>Nro. de mayores de 50 años</t>
  </si>
  <si>
    <t>Tasa de nuevas contrataciones</t>
  </si>
  <si>
    <t>% de menores de 30 años</t>
  </si>
  <si>
    <t>%</t>
  </si>
  <si>
    <t>% entre 30 y 50 años</t>
  </si>
  <si>
    <t>% de mayores de 50 años</t>
  </si>
  <si>
    <t>Cantidad total de rotaciones</t>
  </si>
  <si>
    <t>Tasa de rotaciones</t>
  </si>
  <si>
    <t>Cantidad total de empleados que han tenido derecho al permiso parental.</t>
  </si>
  <si>
    <t>Cantidad total de empleados que se han acogido al permiso parental.</t>
  </si>
  <si>
    <t>Cantidad total de empleados que han regresado al trabajo en el periodo objeto del informe después de terminar el permiso parental.</t>
  </si>
  <si>
    <t>Las tasas de regreso al trabajo y de retención de los empleados que se acogieron al permiso parental.</t>
  </si>
  <si>
    <t>Tasas de regreso</t>
  </si>
  <si>
    <t>DESARROLLO DE TALENTO</t>
  </si>
  <si>
    <t>OPERACIONE NORTE</t>
  </si>
  <si>
    <t>Promedio anual de horas de capacitación desglosado por categoría</t>
  </si>
  <si>
    <t>Alta Gerencia</t>
  </si>
  <si>
    <t>Horas</t>
  </si>
  <si>
    <t>Gerencia</t>
  </si>
  <si>
    <t>Jefatura</t>
  </si>
  <si>
    <t>Operarios(as)</t>
  </si>
  <si>
    <t>Administrativo(as)</t>
  </si>
  <si>
    <t>Fuerza de venta</t>
  </si>
  <si>
    <t>Otros(as) profesionales</t>
  </si>
  <si>
    <t>Otros(as) técnicos(as)</t>
  </si>
  <si>
    <t>Personas capacitadas por cada programa desarrollado</t>
  </si>
  <si>
    <t>VC Proyectos</t>
  </si>
  <si>
    <t>VENTANA</t>
  </si>
  <si>
    <t>404-2</t>
  </si>
  <si>
    <t>Salud y seguridad ocupacional</t>
  </si>
  <si>
    <t>Nro. de personas</t>
  </si>
  <si>
    <t>C+ Operaciones</t>
  </si>
  <si>
    <t>Liderazgo y diversidad</t>
  </si>
  <si>
    <t>Mantenimiento</t>
  </si>
  <si>
    <t>Desarrollo de talento</t>
  </si>
  <si>
    <t>Sustentabilidad y cumplimiento normativo</t>
  </si>
  <si>
    <t>Proyectos</t>
  </si>
  <si>
    <t>Abastecimiento</t>
  </si>
  <si>
    <t>Recursos mineros e innovación</t>
  </si>
  <si>
    <t>Otros programas</t>
  </si>
  <si>
    <t>CONVENIOS COLECTIVOS</t>
  </si>
  <si>
    <t>Acuerdos colectivos de negociacion</t>
  </si>
  <si>
    <t>GRI 2-30</t>
  </si>
  <si>
    <t>Trabajadores sindicalizados</t>
  </si>
  <si>
    <t>Trabajadores con extensión sindical</t>
  </si>
  <si>
    <t>Trabajadores cubiertos por convenios colectivos</t>
  </si>
  <si>
    <t>Convenios formados</t>
  </si>
  <si>
    <t>Número de convenios</t>
  </si>
  <si>
    <t>Porcentaje de trabajadores cubiertos con convencios de negociación colectiva</t>
  </si>
  <si>
    <t>Porcentaje anual</t>
  </si>
  <si>
    <t>Número de interrupciones del trabajo que afecten a 1000 trabajadores o más y que duren un turno completo o más.</t>
  </si>
  <si>
    <t>Número de casos</t>
  </si>
  <si>
    <t xml:space="preserve">SALUD Y SEGURIDAD   </t>
  </si>
  <si>
    <t>Cobertura del sistema de gestión de la salud y la seguridad en el trabajo</t>
  </si>
  <si>
    <t>Total empleados</t>
  </si>
  <si>
    <t>Trabajadores no empleados</t>
  </si>
  <si>
    <t>403-8</t>
  </si>
  <si>
    <t>Trabajadores cubiertos por el sistema de salud y seguridad</t>
  </si>
  <si>
    <t>Número</t>
  </si>
  <si>
    <t>Trabajadores cubiertos por el sistema de salud y seguridad, sujeto a  auditoría interna</t>
  </si>
  <si>
    <t>Trabajadores cubiertos por el sistema de salud y seguridad, sujeto a auditoría o certificación por parte de un tercero</t>
  </si>
  <si>
    <t>El reporete de sustentabilidadad muestra 15.358 trabajadores y 79.345 contratistas. La diferencia se debe a que aquí no se incorporó la unidad de proyecto distritales que ya no existe</t>
  </si>
  <si>
    <t>Cantidad y tasa de fallecimientos resultantes de una lesión por accidente laboral (empleados + contratistas)</t>
  </si>
  <si>
    <t>N° de fallecimientos</t>
  </si>
  <si>
    <t>o</t>
  </si>
  <si>
    <t>Tasa de fallecimiento</t>
  </si>
  <si>
    <t>Cantidad y tasa de lesiones con grandes consecuencias 
(empleados + contratistas)</t>
  </si>
  <si>
    <t>N° de lesiones</t>
  </si>
  <si>
    <t>Tasa de lesiones</t>
  </si>
  <si>
    <t>Cantidad y tasa de lesiones por accidente laboral incapacitante (empleados + contratistas)</t>
  </si>
  <si>
    <t>Cantidad de horas trabajadas</t>
  </si>
  <si>
    <t>horas</t>
  </si>
  <si>
    <t>Fallecimientos por enfermedades laborales</t>
  </si>
  <si>
    <t>Cantidad de casos de dolencia y enfermedades laborales registrables</t>
  </si>
  <si>
    <t xml:space="preserve">N° de enfermedades </t>
  </si>
  <si>
    <t>Factores para el cálculo de lesiones por accidente laboral (en línea con la normativa nacional)</t>
  </si>
  <si>
    <t>Tasa de fallecimiento resultante de una lesión: (Accidentes fatales/Horas trabajadas) x 1.000.000</t>
  </si>
  <si>
    <t>Tasa de lesiones por accidente laboral incapacitante: Accidentes con tiempo perdido + accidentes fatales)/(Horas trabajadas) x 1.000.000</t>
  </si>
  <si>
    <t>Tasa de frecuencia de incidentes potenciales: (Eventos significativos con lesión)/(Horas trabajadas) x 1.000.000</t>
  </si>
  <si>
    <t>Tasa de lesiones por accidente laboral con grandes consecuencias: Accidentes con grandes consecuencias /(Horas trabajadas) x 1.000.000</t>
  </si>
  <si>
    <t>ESTRATEGIA, POLÍTICAS Y PRÁCTICAS</t>
  </si>
  <si>
    <t>Cantidad total y porcentaje de operaciones donde se realizaron evaluaciones de riesgo de corrupción</t>
  </si>
  <si>
    <t>Cantidad de operaciones</t>
  </si>
  <si>
    <t>Porcentaje</t>
  </si>
  <si>
    <t>Miembros y empleados que hayan recibido formación sobre anticorrupción</t>
  </si>
  <si>
    <t>Miembros del órgano de gobierno.</t>
  </si>
  <si>
    <t xml:space="preserve">Cantidad de miembros </t>
  </si>
  <si>
    <t>N/A</t>
  </si>
  <si>
    <t xml:space="preserve">                   Trabajadores con contrato indefinido</t>
  </si>
  <si>
    <t>Trabajadores Capacitados</t>
  </si>
  <si>
    <t>Público Objetivo (PO)</t>
  </si>
  <si>
    <t>Total Trabajadores</t>
  </si>
  <si>
    <t>% capacitado del Total</t>
  </si>
  <si>
    <t>% Del Publico Objetivo</t>
  </si>
  <si>
    <t>EM-MM-510.a2</t>
  </si>
  <si>
    <t>Producción neta de las actividades ubicadas en los países con las 20 clasificaciones más bajas en el Índice de percepción de la corrupción (IPC) de transparencia internacional.</t>
  </si>
  <si>
    <t>Toneladas de minerales vendibles</t>
  </si>
  <si>
    <t>DESEMPEÑO ECONÓMICO</t>
  </si>
  <si>
    <t>Cobros procedentes de las ventas de bienes y prestación de servicios</t>
  </si>
  <si>
    <t>MM USD</t>
  </si>
  <si>
    <t>Otros Cobros por actividades de la operación</t>
  </si>
  <si>
    <t>Pagos a proveedores por el suministro de bienes y servicios</t>
  </si>
  <si>
    <t>Pagos a empleados(as)</t>
  </si>
  <si>
    <t>Compras de propiedades, plantas y equipos</t>
  </si>
  <si>
    <t>Aportes al Fisco de Chile</t>
  </si>
  <si>
    <t>Inversión en la comunidad</t>
  </si>
  <si>
    <t xml:space="preserve">Venta de cobre </t>
  </si>
  <si>
    <t>EM-MM-000.A</t>
  </si>
  <si>
    <t>Norteamérica</t>
  </si>
  <si>
    <t>Sudamérica</t>
  </si>
  <si>
    <t>China</t>
  </si>
  <si>
    <t>Europa</t>
  </si>
  <si>
    <t>Resto de Asia</t>
  </si>
  <si>
    <t>Venta de molibdeno</t>
  </si>
  <si>
    <t>PROPIO</t>
  </si>
  <si>
    <t xml:space="preserve">INVERSIÓN COMUNITARIA </t>
  </si>
  <si>
    <t>INVERSIÓN SOCIAL</t>
  </si>
  <si>
    <t>TOTAL</t>
  </si>
  <si>
    <t>OPERACIONES NORTE</t>
  </si>
  <si>
    <t xml:space="preserve">Inversión Comunitaria </t>
  </si>
  <si>
    <t>RCA-Social</t>
  </si>
  <si>
    <t>USD</t>
  </si>
  <si>
    <t>Voluntario</t>
  </si>
  <si>
    <t xml:space="preserve">Para el caso de DSAL, no se considera el gasto RCA de Rajo Inca. </t>
  </si>
  <si>
    <t>Pg documento reportabilidad</t>
  </si>
  <si>
    <t>Inversión local en capacitación</t>
  </si>
  <si>
    <t xml:space="preserve">Monto </t>
  </si>
  <si>
    <t>CLP</t>
  </si>
  <si>
    <t>Número de Cursos</t>
  </si>
  <si>
    <t>Benficiarios</t>
  </si>
  <si>
    <t>COMUNIDADES</t>
  </si>
  <si>
    <t>Pueblos indígenas</t>
  </si>
  <si>
    <t>Número total de casos de violaciones de derechos de los pueblos indígenas.</t>
  </si>
  <si>
    <t>N° de casos</t>
  </si>
  <si>
    <t>Porcentaje de reservas comprobadas y probables en zonas de conflicto o cerca de ellas</t>
  </si>
  <si>
    <t>Reservas probadas situadas en zonas de conflicto activo o cerca de ellas.</t>
  </si>
  <si>
    <t>Porcentaje de reservas comprobadas y probables en territorios indígenas o cerca de ellos.</t>
  </si>
  <si>
    <t>Reservas probadas situadas en o cerca de zonas consideradas tierras de pueblos indígenas.</t>
  </si>
  <si>
    <t xml:space="preserve"> Retrasos no técnicos</t>
  </si>
  <si>
    <t>Número total y la duración agregada (en días) de las interrupciones del emplazamiento o de las demoras del proyecto debidas a conflictos con la comunidad</t>
  </si>
  <si>
    <t>N° de interrupciones</t>
  </si>
  <si>
    <t>Días</t>
  </si>
  <si>
    <t xml:space="preserve">Operaciones con programas de participación de la comunidad local, evaluaciones del impacto y desarrollo </t>
  </si>
  <si>
    <t xml:space="preserve"> Porcentaje de operaciones con programas implementados de participación de la comunidad local, evaluaciones del impacto y desarrollo.</t>
  </si>
  <si>
    <t>AGUAS</t>
  </si>
  <si>
    <t>CLUSTER CALAMA</t>
  </si>
  <si>
    <t>Extracción de agua en todas las zonas según fuente</t>
  </si>
  <si>
    <t>303-3; EM-MM-140a.1</t>
  </si>
  <si>
    <t>Agua superficial</t>
  </si>
  <si>
    <r>
      <t xml:space="preserve">Agua Dulce (total sólidos disueltos </t>
    </r>
    <r>
      <rPr>
        <sz val="11"/>
        <color theme="2" tint="-0.749992370372631"/>
        <rFont val="Calibri"/>
        <family val="2"/>
      </rPr>
      <t>≤</t>
    </r>
    <r>
      <rPr>
        <sz val="11"/>
        <color theme="2" tint="-0.749992370372631"/>
        <rFont val="Aptos Narrow"/>
        <family val="2"/>
        <scheme val="minor"/>
      </rPr>
      <t xml:space="preserve"> 1000 mg/l)</t>
    </r>
  </si>
  <si>
    <t>miles de m3</t>
  </si>
  <si>
    <t>Otras aguas (total sólidos disueltos &gt; 1000 mg/l)</t>
  </si>
  <si>
    <t>Agua subterránea</t>
  </si>
  <si>
    <t>Agua marina</t>
  </si>
  <si>
    <t>Agua producida</t>
  </si>
  <si>
    <t>Extracción total de agua de terceros según fuente de extracción</t>
  </si>
  <si>
    <t>Extracción Otras Aguas Manejadas (OMW)</t>
  </si>
  <si>
    <t>Agua superficial (total) + agua subterránea (total) + agua marina
 (total) + agua producida (total) + agua de tercero (total) + OMW</t>
  </si>
  <si>
    <t>Extracción de agua en todas las zonas con estrés hídrico</t>
  </si>
  <si>
    <t>Total agua extraída en zonas con estrés hídrico</t>
  </si>
  <si>
    <t>Proporción de agua extraída en zonas con estrés hídrico</t>
  </si>
  <si>
    <t>Vertido de agua según destino</t>
  </si>
  <si>
    <t>Aguas superficiales</t>
  </si>
  <si>
    <t>Aguas subterráneas</t>
  </si>
  <si>
    <t>Aguas marinas</t>
  </si>
  <si>
    <t>Agua de terceros</t>
  </si>
  <si>
    <t>Entrega otras aguas manejadas (OMW)</t>
  </si>
  <si>
    <t>Total en todas las zonas</t>
  </si>
  <si>
    <t>Vertido de agua clasificado según agua dulce u otras agua</t>
  </si>
  <si>
    <t>Agua Dulce (total sólidos disueltos ≤ 1000 mg/l)</t>
  </si>
  <si>
    <t>Vertido de agua según nivel de tratamiento</t>
  </si>
  <si>
    <t>Sin tratamiento</t>
  </si>
  <si>
    <t>Nivel de tratamiento [PTAS]</t>
  </si>
  <si>
    <t>Nivel de tratamiento [PT Riles]</t>
  </si>
  <si>
    <t>Nivel de tratamiento [OSMOSIS]</t>
  </si>
  <si>
    <t>Vertido de agua en as zonas con estrés hídrico</t>
  </si>
  <si>
    <t>Total agua vertida en zonas con estrés hídrico</t>
  </si>
  <si>
    <t>Proporción de agua vertida en zonas con estrés hídrico</t>
  </si>
  <si>
    <t>Consumo total de agua de todas las zonas.</t>
  </si>
  <si>
    <t>Consumo total de agua de todas las zonas con estrés hídrico.</t>
  </si>
  <si>
    <t>Proporción de agua consumida en zonas con estrés hídrico</t>
  </si>
  <si>
    <t>Cambio en el almacenamiento de agua, siempre que se haya
identificado que el almacenamiento de agua genera un impacto
significativo relacionado con el agua.</t>
  </si>
  <si>
    <t>*Valores consolidados para el Clúster Calama, donde los traspasos entre divisiones se consideran flujos internos</t>
  </si>
  <si>
    <t>REPORTABILIDAD ICMM</t>
  </si>
  <si>
    <t>ICMM</t>
  </si>
  <si>
    <t>Métrica</t>
  </si>
  <si>
    <t>Origen/Destino/Tipo</t>
  </si>
  <si>
    <t>Volumen de agua según calidad</t>
  </si>
  <si>
    <t>Alta (ML)</t>
  </si>
  <si>
    <t>Baja (ML)</t>
  </si>
  <si>
    <t>Total (ML)</t>
  </si>
  <si>
    <t>Extracciones de Agua Operacional</t>
  </si>
  <si>
    <t>Superficial</t>
  </si>
  <si>
    <t>Subterránea</t>
  </si>
  <si>
    <t>Agua de Mar</t>
  </si>
  <si>
    <t>Terceros</t>
  </si>
  <si>
    <t>Extracciones de Otras Aguas Manejadas</t>
  </si>
  <si>
    <t>Descargas Totales(1)</t>
  </si>
  <si>
    <t>Consumo Total</t>
  </si>
  <si>
    <t>Reúso y reciclaje de agua operacional (2)</t>
  </si>
  <si>
    <t>Uso operacional del agua (3)</t>
  </si>
  <si>
    <t>Variación de almacenamiento (4)</t>
  </si>
  <si>
    <t>Notas: (1) Incluye aguas operacionales y otras aguas manejadas. (2)  Agua trabajada y tratada a tareas. (3) Agua total a tareas. (4) Variación de volumen en almacenamientos de agua cruda y mixta.</t>
  </si>
  <si>
    <t>MEDIO AMBIENTE</t>
  </si>
  <si>
    <t xml:space="preserve">RESUMEN CODELCO    </t>
  </si>
  <si>
    <t>EL TENIENTE</t>
  </si>
  <si>
    <t>En peligro crítico</t>
  </si>
  <si>
    <t>En peligro</t>
  </si>
  <si>
    <t>Vulnerable</t>
  </si>
  <si>
    <t>Casi amenazadas</t>
  </si>
  <si>
    <t>Preocupación menor</t>
  </si>
  <si>
    <t>Efectos en la biodiversidad: Porcentaje de minas en que el drenaje ácido: (1) es previsible, (2) se mitiga activamente y (3) se está tratando o corrigiendo</t>
  </si>
  <si>
    <t>Previsible</t>
  </si>
  <si>
    <t>Mitigado activamente</t>
  </si>
  <si>
    <t>En tratamiento</t>
  </si>
  <si>
    <t>Efectos en la biodiversidad: Porcentaje de reservas comprobadas  en sitios con estado de conservación protegido o hábitats de especies en peligro de extinción, o cerca de ellos</t>
  </si>
  <si>
    <t>Reservas comprobadas</t>
  </si>
  <si>
    <t>*1 de nuestras 7 operaciones con reservas comprobadas y  probables están en sitios con  hábitats de especies en peligro de extinción, o cerca de ellos. Correspondiente a División El Teniente</t>
  </si>
  <si>
    <t>ENERGÍA</t>
  </si>
  <si>
    <t>Consumo Directo</t>
  </si>
  <si>
    <t xml:space="preserve"> Petróleo y derivados </t>
  </si>
  <si>
    <t>Pj</t>
  </si>
  <si>
    <t xml:space="preserve"> Gas natural </t>
  </si>
  <si>
    <t xml:space="preserve"> Carbón </t>
  </si>
  <si>
    <t>Consumo Indirecto</t>
  </si>
  <si>
    <t>Electricidad (red)</t>
  </si>
  <si>
    <t>Energía renovable de autoconumo</t>
  </si>
  <si>
    <t>Consumo ERNC</t>
  </si>
  <si>
    <t>Intensidad energética de la organización</t>
  </si>
  <si>
    <t>El ratio de intensidad energética</t>
  </si>
  <si>
    <t>PJ/millón tmf</t>
  </si>
  <si>
    <t>(1) Total de energía consumida, (2) porcentaje de electricidad de la red, (3) porcentaje de renovables</t>
  </si>
  <si>
    <t>Energía consumida procedente de cualquier fuente (externa y autogenerada)</t>
  </si>
  <si>
    <t>PJ</t>
  </si>
  <si>
    <t>Consumo de energia de los combustibles y biocombustibles calculado según PCS</t>
  </si>
  <si>
    <t>Porcentaje de energía consumida que sea energía renovable.</t>
  </si>
  <si>
    <t>Porcentaje de energía consumida de la red eléctrica.</t>
  </si>
  <si>
    <t>EMISIONES</t>
  </si>
  <si>
    <t>Emisiones directas de GEI (alcance 1)</t>
  </si>
  <si>
    <t>305-1; EM-MM-110a.1</t>
  </si>
  <si>
    <t>Valor bruto de las emisiones directas de GEI (alcance 1)</t>
  </si>
  <si>
    <t>tCO2eq</t>
  </si>
  <si>
    <t>Valor bruto de las emisiones indirectas de GEI asociadas a la energía (alcance 2) basadas en la ubicación</t>
  </si>
  <si>
    <t>Otras emisiones indirectas de GEI (alcance 3)</t>
  </si>
  <si>
    <t>Valor bruto de las otras emisiones indirectas de GEI (alcance 3)</t>
  </si>
  <si>
    <t>Categorías y actividades relativas a otras emisiones indirectas</t>
  </si>
  <si>
    <t>Bienes y Servicios Adquiridos</t>
  </si>
  <si>
    <t>Bienes de Capital</t>
  </si>
  <si>
    <t>Actividades relacionadas con combustible y energía</t>
  </si>
  <si>
    <t>Transporte y distribución aguas arriba</t>
  </si>
  <si>
    <t>Tratamiento y disposición de residuos</t>
  </si>
  <si>
    <t>Viajes de negocio</t>
  </si>
  <si>
    <t>Desplazamiento de trabajadores</t>
  </si>
  <si>
    <t>Transporte y distribución aguas abajo</t>
  </si>
  <si>
    <t>Procesamiento de productos vendidos</t>
  </si>
  <si>
    <t>Inversiones</t>
  </si>
  <si>
    <t xml:space="preserve">Intensidad de las emisiones de GEI </t>
  </si>
  <si>
    <t>Ratio de intensidad del Alcance 1</t>
  </si>
  <si>
    <t>tCO2eq/t</t>
  </si>
  <si>
    <t>Ratio de intensidad del Alcance 2</t>
  </si>
  <si>
    <t>Ratio de intensidad del Alcance 3</t>
  </si>
  <si>
    <t>Parámetro específico que se haya seleccionado para calcular el ratio</t>
  </si>
  <si>
    <t>tmf</t>
  </si>
  <si>
    <t>1,33 millones de toneladas métricas finas</t>
  </si>
  <si>
    <t xml:space="preserve">Reducción de las emisiones de GEI </t>
  </si>
  <si>
    <t>Reducción de las emisiones de GEI como consecuencia directa de las iniciativas de reducción</t>
  </si>
  <si>
    <t xml:space="preserve">tCO2eq </t>
  </si>
  <si>
    <t>La intensidad de las emisiones de los alcances 1 y 2 del año 2024 fue de 2,40 tCO2e/TMF, disminuyendo 7,8% en relación con 2023. Lo anterior se debe a un descenso del factor de emisión del Sistema Nacional de Energía, SEN, que tuvo una baja de cerca del 20%</t>
  </si>
  <si>
    <t>Emisiones significativas al aire</t>
  </si>
  <si>
    <t>305-7; EM-MM-120a.1</t>
  </si>
  <si>
    <t>Dioxido de Azufre (So2)</t>
  </si>
  <si>
    <t>kt</t>
  </si>
  <si>
    <t>Arsénico (As)</t>
  </si>
  <si>
    <t>Emisiones mundiales brutas de alcance 1</t>
  </si>
  <si>
    <t>Emisiones mundiales brutas de gases de efecto invernadero (GEI) de alcance 1 a la atmósfera de los siete GEI comprendidos en el Protocolo de Kioto: dióxido de carbono (CO2), metano (CH4), óxido nitroso (N2O), hidrofluorocarburos (HFC), perfluorocarburos (PFC), hexafluoruro de azufre (SF6) y trifluoruro de nitrógeno (NF3).</t>
  </si>
  <si>
    <t>¡</t>
  </si>
  <si>
    <t>RESIDUOS</t>
  </si>
  <si>
    <t>306-3 
EM-MM-150a.1
EM-MM-150a.7</t>
  </si>
  <si>
    <t>Residuos no mineros</t>
  </si>
  <si>
    <t>Residuos peligrosos</t>
  </si>
  <si>
    <t>ton</t>
  </si>
  <si>
    <t>Residuos no peligrosos</t>
  </si>
  <si>
    <t>Peso total de los desechos de residuos</t>
  </si>
  <si>
    <t>Ton métrica</t>
  </si>
  <si>
    <t>178-179</t>
  </si>
  <si>
    <t>Porcentaje valorizado</t>
  </si>
  <si>
    <t>Residuos mineros</t>
  </si>
  <si>
    <t>Relaves</t>
  </si>
  <si>
    <t>Estériles/Lastres</t>
  </si>
  <si>
    <t>306-4
EM-MM-150a.8</t>
  </si>
  <si>
    <t>Reciclaje</t>
  </si>
  <si>
    <t>Valorización energética</t>
  </si>
  <si>
    <t>-</t>
  </si>
  <si>
    <t>Peso total de los residuos peligrosos</t>
  </si>
  <si>
    <t>Recauchaje</t>
  </si>
  <si>
    <t>Otros procesos de valorización</t>
  </si>
  <si>
    <t>Peso total de residuos no peligrosos enviados a valorización</t>
  </si>
  <si>
    <t>Peso total de los residuos peligrosos destinados a eliminación</t>
  </si>
  <si>
    <t>Peso total de los residuos no peligrosos destinados a eliminación</t>
  </si>
  <si>
    <t>Número de embalses de relave</t>
  </si>
  <si>
    <t>197-198</t>
  </si>
  <si>
    <t>Número de embalses de relaves</t>
  </si>
  <si>
    <t>Reporte de sustentabilidad Pg 197-198</t>
  </si>
  <si>
    <t>Nombre de las instalaciones</t>
  </si>
  <si>
    <t>Ubicación</t>
  </si>
  <si>
    <t>Estado de titularidad</t>
  </si>
  <si>
    <t>Estado operativo</t>
  </si>
  <si>
    <t>Método de construcción</t>
  </si>
  <si>
    <t>Capacidad máxima</t>
  </si>
  <si>
    <t>Clasificación de consecuencias</t>
  </si>
  <si>
    <t>Conclusiones importantes</t>
  </si>
  <si>
    <t>Medidas de mitigación</t>
  </si>
  <si>
    <t>Peso total de Relave generado el 2024</t>
  </si>
  <si>
    <t>Peso total de Relave acumulado al 31 de diciembre de 2024</t>
  </si>
  <si>
    <t>Resumen del sistema de gestión de relaves y estructura de gobernanza usado para monitorear y mantener la estabilidad de los tranques de relave</t>
  </si>
  <si>
    <t>Resumen del enfoque para el desarrollo de Planes de Preparación y Respuesta ante Emergencias (EPRP) para operaciones e instalaciones de relave</t>
  </si>
  <si>
    <t>Informar si la organización cumple o se ha comprometido a cumplir estándar internacional gestión de relaves.</t>
  </si>
  <si>
    <t>Frecuencia revisiones</t>
  </si>
  <si>
    <t>Fechas revisiones</t>
  </si>
  <si>
    <t>Método de disposición de relaves</t>
  </si>
  <si>
    <t>EM-MM-540a.1; EM-MM-150a.5</t>
  </si>
  <si>
    <t>Talabre</t>
  </si>
  <si>
    <t>Calama, Región de Antofagasta, Chile</t>
  </si>
  <si>
    <t>División Chuquicamata (DCH) CODELCO</t>
  </si>
  <si>
    <t>En operación</t>
  </si>
  <si>
    <t>Entre la etapa I y VI método de contrucción aguas abajo. Entre la etapa VII y IX metodo de contrucción eje central.</t>
  </si>
  <si>
    <t>7.000 Mtons</t>
  </si>
  <si>
    <t>La clasificación por consecuencias de una instalación de relaves es un proceso que identifica las consecuencias potenciales aguas abajo de la instalación asociadas a una hipotética falla catastrófica de una presa. Esto se realiza considerando múltiples factores, como la ubicación, el tipo de relave, la población potencialmente afectada, las infraestructuras, los recursos naturales y la importancia ambiental de la zona. La clasificación por consecuencias es esencial para la gestión de relaves, ya que ayuda a identificar y priorizar los criterios para la evaluación y manejo de los riesgos de una instalación y garantizar su seguridad. Como resultado, la clasificación ayuda a establecer los niveles de seguridad y los requisitos de diseño, construcción, operación y cierre para cada presa, dependiendo de las consecuencias potenciales, así como los requerimientos de los procesos de gestión de riesgos.
• Para realizar la clasificación por consecuencia, el Estándar Global de Relaves (por sus siglas en inglés GISTM) y su protocolo de conformidad desarrollado por el ICMM (International Council on Mining and Metals, incorpora la condición de existencia, primero de modo de falla creíble y luego de escenario de falla creíble.
• Del resultado del análisis de riesgo desarrollado para estos depósito de relaves, se concluye que no presentan escenarios de falla creíble, esto básicamente dado que sus diseño consideran la aplicación de cargas externas máximas, Sismo Máximo Creíble (MCE) y Crecida Máxima Probable (CMP), tal como lo exige la normativa nacional vigente, y las modelaciones indican que no hay vaciamiento de relaves y, por lo tanto, tampoco efectos aguas abajo del depósito.
• Considerando lo anterior, estos depósitos no tendrían una clasificación directa de acuerdo a las condiciones que establece el GISTM y el protocolo de conformidad desarrollado por el ICMM, sin embargo, en línea con la normativa nacional vigente y las buenas prácticas, Codelco, independientemente de la categoría de consecuencias obtenida, considera para todas sus instalaciones de relaves el uso de criterios de diseño asociados a la categoría “Extrema”, con el objetivo de aplicar las consideraciones más estrictas en la gestión de seguridad de sus instalaciones de relaves.</t>
  </si>
  <si>
    <t>Si. Los Informes de Desempeño Anual (IDA) son elaborados por el Ingeniero de Registro. Como resultado del informe de desempeño anual del año 2024, se concluye que el depósito ha presentado un buen desempeño, se cumple con la intención de diseño, se mantienen los indicadores y parámetros de desempeño operacional en niveles satisfactorios.</t>
  </si>
  <si>
    <t>Si. El Tranque Talabre cuenta con el seguimiento y monitoreo de los objetivos, controles y parámetros de desempeño del depósito, entre los que destaca el cumplimiento de los permisos ambientales y sectoriales adquiridos.</t>
  </si>
  <si>
    <t>2.267 Mtons</t>
  </si>
  <si>
    <t>El principal objetivo de nuestro modelo de gestión de relaves es evitar fallas catastróficas. Para ello, su gobernanza contiene roles, funciones, responsabilidades y relaciones que conciernen a la administración, y actividades de planificación, desarrollo, operación, control y verificación de desempeño de los sistemas de relaves. Con esto se busca asegurar una adecuada integración de los aspectos técnicos y de gestión de los sistemas de relaves, tales como procedimientos, buenas prácticas, políticas y normas, para que las instalaciones de relaves sean gestionadas eficaz y eficientemente, en un marco de mejoramiento continuo.
 Además, su estructura mantiene una comunicación que va desde la administración misma del depósito hasta la más alta autoridad corporativa, indicándose los roles claves, la comunicación y vinculación entre ellos y las instancias principales que dan funcionamiento a la gobernanza (Comités Divisionales, Corporativos, Sponsor Steering Committe,etc).
Finalmente y en materia de riesgos el modelo considera la detección y evaluación exhaustiva de los riesgos físicos y químicos asociados a la instalación de relaves, así como los potenciales impactos a la salud y seguridad de las personas, medioambientales, sociales, empresariales, económicos, regulatorios y la implementación de controles apropiados para gestionar eficazmente dichos riesgos.</t>
  </si>
  <si>
    <t>Si. Con el fin de estar preparados para la respuesta en caso de falla o mal funcionamiento de la presa, Codelco procura aplicar las mejores prácticas y conocimientos en respuesta ante emergencias para elaborar el Plan de Preparación y Respuesta ante Emergencia (PPRE), considerando las potenciales consecuencias, las evaluaciones de impacto y de la exposición y vulnerabilidad de los seres humanos, buscando la participación de los operadores en su preparación, planificando su desarrollo en conjunto con las personas afectadas, colaborando con la agencias públicas, asegurando los recursos necesarios, capacitando y realizando ejercicios e simulacros. Nuestro compromiso es dar una respuesta inmediata para salvar vidas, suministrar ayuda humanitaria y reducir al mínimo los daños en el medioambiente. El actual manual de emergencias como objetivo principal establece lineamientos de acción y planes específicos en caso de ocurrencia de emergencias cuya severidad pudiese alterar los compromisos de la división según normativas y legislación vigentes. En particular, éste define las acciones destinadas a minimizar las potenciales consecuencias a las personas y el medioambiente ante una eventual falla o colapso del embalse
Algunos de sus principales cconceptos considerados en los Planes de Preparación y Respuesta ante Emergencia son:
- Recursos para actuar en caso de falla catastrófica
- Acciones para prepararse ante un evento creciente
- Acciones para responder después de que un evento catastrófico ha ocurrido
- Algunas medidas de remediación luego de un evento de emergencia
- Áreas potencialmente afectadas y el grado potencial de las consecuencias esperadas
- Cómo se está involucrando a la comunidad en el constante desarrollo y actualización del PPRE</t>
  </si>
  <si>
    <t>Nos enfocamos en adoptar las mejores prácticas y tecnologías disponibles, alineados con la Global Industry Standard on Tailings Management (GISTM).
 A la fecha y de acuerdo a los resultados obtenidos en julio de 2023, todos los depósitos de relaves de Codelco están conformes con dicho estándar, cuyo principal foco es alcanzar el objetivo final de cero daños a las personas y al medioambiente, y tolerancia cero para las fatalidades humanas, mediante el fortalecimiento de las prácticas actuales en la industria minera, integrando aspectos sociales, ambientales, técnicos y de economía local.
 Actualmente nuestro objetivo es continuar como sistema con la conformidad del GISTM, monitoreando y dando cumplimiento a las actividades y programas asociados a los principios que lo componen.</t>
  </si>
  <si>
    <t>Anual</t>
  </si>
  <si>
    <t>Último: Agosto 2024; Próximo: Agosto 2025</t>
  </si>
  <si>
    <t>Mixto (arenas y empréstito). Disposición convencional de relaves, con proyecto en ejecución de relaves espesados que inicia operación en 2029</t>
  </si>
  <si>
    <t>Pampa Austral</t>
  </si>
  <si>
    <t>Diego de Almagro, Región de Atacama, Chile</t>
  </si>
  <si>
    <t>División Salvador (DSAL). CODELCO</t>
  </si>
  <si>
    <t>Método de contrucción aguas abajo, con material de empréstito.</t>
  </si>
  <si>
    <t>895 Mtons</t>
  </si>
  <si>
    <t>Si. El Depósito Pampa Austral cuenta con el seguimiento y monitoreo de los objetivos, controles y parámetros de desempeño del depósito, entre los que destaca el cumplimiento de los permisos ambientales y sectoriales adquiridos.</t>
  </si>
  <si>
    <t>339 Mtons</t>
  </si>
  <si>
    <t>Último:
Julio - Agosto 2024
Próximo:
Julio - Agosto 2025</t>
  </si>
  <si>
    <t>Empréstito. Disposición convencional de relaves</t>
  </si>
  <si>
    <t>Potrerillos I</t>
  </si>
  <si>
    <t>División Salvador (DSAL).CODELCO</t>
  </si>
  <si>
    <t xml:space="preserve">Inactivo </t>
  </si>
  <si>
    <t>Otro método: La instalación requirió de un Muro de Inicio previo al comienzo de las operaciones. Para la construcción del Muro de Inicio se utilizó material de empréstito compactado, correspondiente a gravas arenosas de tamaño máximo 1 ½”</t>
  </si>
  <si>
    <t>1,9 Mtons</t>
  </si>
  <si>
    <t>Si. El Depósito de Relaves Filtrados Potrerillos I cuenta con el seguimiento y monitoreo de los objetivos, controles y parámetros de desempeño del depósito, entre los que destaca el cumplimiento de los permisos ambientales y sectoriales adquiridos</t>
  </si>
  <si>
    <t xml:space="preserve">1.8 Mtons </t>
  </si>
  <si>
    <t>Relaves filtrados</t>
  </si>
  <si>
    <t>Potrerillos II</t>
  </si>
  <si>
    <t>Otro método: La instalación requirió de un Muro de Inicio previo al comienzo de las operaciones. Para la construcción del Muro de Inicio se utilizó material seleccionado compactado correspondiente a gravas bien graduadas de tamaño máximo 10”</t>
  </si>
  <si>
    <t>1.3 Mm3</t>
  </si>
  <si>
    <t>Si. El Depósito de Relaves Filtrados Potrerillos II cuenta con el seguimiento y monitoreo de los objetivos, controles y parámetros de desempeño del depósito, entre los que destaca el cumplimiento de los permisos ambientales y sectoriales adquiridos</t>
  </si>
  <si>
    <t xml:space="preserve">0,432 Mm3 </t>
  </si>
  <si>
    <t>Ovejería</t>
  </si>
  <si>
    <t>Til Til, Región Metropolitana, Chile</t>
  </si>
  <si>
    <t>División Andina (DAND).CODELCO</t>
  </si>
  <si>
    <t>Método de contrucción aguas abajo, para la construcción del muro principal se construyó un muro de partida con material arcilloso y de excavaciones del proyecto, mientras que para las nuevas etapas de crecimiento se utilizan arenas de relaves cicloneadas y compactadas.</t>
  </si>
  <si>
    <t>1.930 Mtons</t>
  </si>
  <si>
    <t>Si.Los Informes de Desempeño Anual (IDA) son elaborados por el Ingeniero de Registro. Como resultado del informe de desempeño anual realizado con datos hasta septiembre del año 2024, se concluyó que el depósito presentaba algunos aspectos que requieren una atención relevante.</t>
  </si>
  <si>
    <t>Si. El Tranque Ovejería cuenta con el seguimiento y monitoreo de los objetivos, controles y parámetros de desempeño del depósito, entre los que destaca el cumplimiento de los permisos ambientales y sectoriales adquiridos.</t>
  </si>
  <si>
    <t xml:space="preserve">643 Mtons </t>
  </si>
  <si>
    <t>Último:
Noviembre 2024
Próximo:
Noviembre 2025</t>
  </si>
  <si>
    <t>Arena cicloneada. Disposición convencional de relaves</t>
  </si>
  <si>
    <t>Si. Dados los eventos de altas precipitaciones del segundo semestre del año 2024, se generaron impactos en el depósito de relave, para lo cual la corporación estableció un plan de acción para resolver esta problemática.</t>
  </si>
  <si>
    <t>Si. A diciembre del año 2024, luego de las primeras actividades del plan implementado, para los niveles de agua operacionales, el depósito es capaz de manejar la CMP 24 hrs. Sin embargo, al considerar hidrología actualizada, la cual incluye cambio climático, lo que está en revisión, podría ser necesario hacer algunos ajustes a la infraestructura de manejo y evacuación de agua.</t>
  </si>
  <si>
    <t>Si. Luego de concluidas exhaustivas campañas geotécnicas en el estribo izquierdo y desarrollados los análisis de estabilidad, se ha logrado establecer que los resultados de los análisis de deformaciones muestran deformaciones ante el sismo máximo creíble, que no generan vertimiento de relaves. Al aplicar el método de equilibrio límite, el que es un método más conservador, los resultados indican que no se cumplirían los FS exigidos por la normativa para el estribo izquierdo. Lo anterior implica un incumplimiento normativo pero no un riesgo de falla catastrófica del depósito. Considerando esta nueva información, la última revisión de seguridad de presas independiente (Dam Safety Review), indicó que la instalación de relaves es segura. La corporación ha establecido un plan para lograr el cumplimiento normativo por lo que está diseñando un refuerzo del muro en el estribo izquierdo, el que luego será materializado.</t>
  </si>
  <si>
    <t>Los Leones</t>
  </si>
  <si>
    <t>Los Andes, Región de Valparaíso, Chile</t>
  </si>
  <si>
    <t>Uso eventual como tranque de cabecera, para vaciados de emergencia o mantenciones.</t>
  </si>
  <si>
    <t>Método de construcción de aguas abajo, muro principal y un muro lateral, ambos construidos en base a material de empréstito.</t>
  </si>
  <si>
    <t>140 Mm3</t>
  </si>
  <si>
    <t>Si. El Embalse Los Leones cuenta con el seguimiento y monitoreo de los objetivos, controles y parámetros de desempeño del embalse, entre los que destaca el cumplimiento de los permisos ambientales y sectoriales adquiridos</t>
  </si>
  <si>
    <t>0,88</t>
  </si>
  <si>
    <t>126 Mm3</t>
  </si>
  <si>
    <t>Empréstito. Fue disposición convencional de relaves</t>
  </si>
  <si>
    <t>Piuquenes</t>
  </si>
  <si>
    <t>Inactivo</t>
  </si>
  <si>
    <t>Método aguas abajo, muro de arenas.</t>
  </si>
  <si>
    <t>33 Mtons</t>
  </si>
  <si>
    <t>Si. Los Informes de Desempeño Anual (IDA) son elaborados por el Ingeniero de Registro. Como resultado del informe de desempeño anual del año 2024, se concluye que el depósito ha presentado un buen desempeño, se cumple con la intención de diseño, se mantienen los indicadores y parámetros de desempeño operacional en niveles satisfactorios</t>
  </si>
  <si>
    <t>Si. El Tranque Piuquenes cuenta con el seguimiento y monitoreo de los objetivos, controles y parámetros de desempeño del depósito, entre los que destaca el cumplimiento de los permisos ambientales y sectoriales adquiridos</t>
  </si>
  <si>
    <t>Arena cicloneada. Fue disposición convencional de relaves</t>
  </si>
  <si>
    <t>Carén</t>
  </si>
  <si>
    <t>Alhue, Región Metropolitana, Chile</t>
  </si>
  <si>
    <t>División El Teniente (DET). CODELCO</t>
  </si>
  <si>
    <t>3.332 Mtons</t>
  </si>
  <si>
    <t>Si. El Depósito Carén cuenta con el seguimiento y monitoreo de los objetivos, controles y parámetros de desempeño del depósito, entre los que destaca el cumplimiento de los permisos ambientales y sectoriales adquiridos.</t>
  </si>
  <si>
    <t>1.662 Mtons</t>
  </si>
  <si>
    <t>Si. Un aspecto relevante a mencionar es que, para los niveles de agua operacionales, el depósito es capaz de manejar la Crecida Máxima Probable (CMP) de 24 horas. Sin embargo, al considerar proyecciones de hidrología incluyendo escenarios de cambio climático, así como eventuales actualizaciones normativas, aún en proceso de revisión por parte de la autoridad, podría ser necesario hacer algunos ajustes a la infraestructura de manejo y evacuación de agua.</t>
  </si>
  <si>
    <t>Barahona</t>
  </si>
  <si>
    <t>Machalí, Chile</t>
  </si>
  <si>
    <t>Uso eventual como tranque de cabecera, para vaciados de emergencia o mantenciones de canaleta en tramo cordillera.</t>
  </si>
  <si>
    <t>El depósito Barahona 1 cuenta con un solo muro
de arenas, mientras que el depósito Barahona 2
dispone de un muro principal de arenas (Muro 2) y
un muro auxiliar de material de empréstito (Muro 3).
El Depósito Barahona 1 inició su construcción el año
1917, considerando inicialmente materiales arcillosos
para la construcción, y cuando el muro alcanzó 7 m
de altura se decidió utilizar arenas seleccionadas,
construyéndose por el método de aguas arriba. Su
operación se inició el año 1920 y se mantuvo activo
hasta que el terremoto de Talca de 1928 indujo la
falla del Muro 1. Luego de la falla, el tranque fue
reparado y se detuvo su operación, dando inicio así a la
construcción del Depósito Barahona 2 inmediatamente
aguas arriba del Barahona 1.
Construcción: Muro 1 utilizando el método de
construcción aguas arriba; Muro 2 con construcción
aguas abajo y los últimos 7 metros aguas arriba; y Muro
3 utilizando el método de construcción aguas abajo.</t>
  </si>
  <si>
    <t>71,9 Mtons</t>
  </si>
  <si>
    <t>Si. Los Informes de Desempeño Anual (IDA) son elaborados por el Ingeniero de Registro. Como resultado del informe de desempeño anual del año 2024, el deposito ha presentado un buen desempeño y no se han identificado ni reportado incidentes de seguridad durante el periodo.</t>
  </si>
  <si>
    <t>Si. El depósito Barahona cuenta con el seguimiento y monitoreo de los objetivos, controles y parámetros de desempeño del depósito, entre los que destaca el cumplimiento de los permisos ambientales y sectoriales adquiridos.</t>
  </si>
  <si>
    <t xml:space="preserve">64 Mtons </t>
  </si>
  <si>
    <t>Muro 1: Arena
Muro 2: Arena
Muro 3: Empréstito
Fue disposición convencional de relaves</t>
  </si>
  <si>
    <t>Si. Luego de concluidas exhaustivas campañas geotecnicas y desarrollados los análisis de estabilidad respectivos, los resultados de la evaluacion a través del modelo de deformaciones, establecen que no se genera vertimiento de relaves, en caso del sismo máximo creíble. Con la misma nueva información, se está en proceso de realizar nuevos análisis de estabilidada través de la verificación de los factores de seguridad, usando metodos mas conservadores exigidos por la normativa.</t>
  </si>
  <si>
    <t>Además, la última revisión de seguridad de presas independiente (Dam Safety Review), indicó que la instalación de relaves es segura. La corporación ha establecido un plan para reforzar el cumplimiento normativo por lo que se están implementando obras y medidas de control para estos fines.</t>
  </si>
  <si>
    <t>Cauquenes</t>
  </si>
  <si>
    <t>Requinoa, Región del Libertador, Chile</t>
  </si>
  <si>
    <t>Inactivo en proceso de repulpeo</t>
  </si>
  <si>
    <t>Muros 0, 3 y 4 con método de construcción aguas arriba. Muros 1 y 2 por método de construcción aguas abajo. Inicialmente, para la construcción de los muros se utilizó la fracción gruesa del relave (arenas de relave), mientras que en las etapas siguientes de crecimiento se utilizó material de lastre. Ambos materiales provinieron del proceso minero, lo cual evitó el uso de nuevos sitios para su obtención</t>
  </si>
  <si>
    <t>364 Mtons</t>
  </si>
  <si>
    <t>Si. El Tranque Cauquenes cuenta con el seguimiento y monitoreo de los objetivos, controles y parámetros de desempeño del depósito, entre los que destaca el cumplimiento de los permisos ambientales y sectoriales adquiridos.</t>
  </si>
  <si>
    <t>202 Mtons</t>
  </si>
  <si>
    <t>Muro 0: Empréstito
Muro 1 y  2: Arena
Muro 3 y 4: Empréstito
Fue disposición convencional de relaves</t>
  </si>
  <si>
    <t>Colihues</t>
  </si>
  <si>
    <t>Metodo aguas abajo, con material de emprestito.</t>
  </si>
  <si>
    <t>265 Mtons</t>
  </si>
  <si>
    <t>Si. El Embalse Colihues cuenta con el seguimiento y monitoreo de los objetivos, controles y parámetros de desempeño del depósito, entre los que destaca el cumplimiento de los permisos ambientales y sectoriales adquiridos.</t>
  </si>
  <si>
    <t>227 Mtons</t>
  </si>
  <si>
    <t>Un aspecto relevante a mencionar es que, para los niveles de agua operacionales, el depósito es capaz de manejar la Crecida Máxima Probable de 24 horas. Sin embargo, al considerar proyecciones de hidrología incluyendo escenarios de cambio climático, así como eventuales actualizaciones normativas, aún en proceso de revisión por parte de la autoridad, podría ser necesario hacer algunos ajustes a la infraestructura de manejo y evacuación de agua.</t>
  </si>
  <si>
    <t>La unidad de medida corresponde al formulario trimestral E700 entregado a Servicio Nacional de Geología y Minería, SERNAGEOMIN.</t>
  </si>
  <si>
    <t>CUMPLIMIENTO Y EVALUACIÓN AMBIENTAL</t>
  </si>
  <si>
    <t>Pg reporte de sustentabilidad</t>
  </si>
  <si>
    <t>Evaluación ambiental de proveedores</t>
  </si>
  <si>
    <t>Porcentaje de nuevos proveedores evaluados con gasto que han pasado filtros de selección de acuerdo con criterios ambientales de los que representan el 77% de las compras del año</t>
  </si>
  <si>
    <t>Porcentaje de compras totales que representan proveedores internacionales</t>
  </si>
  <si>
    <t>Porcentaje de compras totales que representan proveedores nacionales</t>
  </si>
  <si>
    <t>308-2; 414-1</t>
  </si>
  <si>
    <t>Cantidad de proveedores evaluados por sus impactos ambientales</t>
  </si>
  <si>
    <t>Número de proveedores</t>
  </si>
  <si>
    <t>Durante 2024 se evaluó a 3.007 proveedores, de los cuales 1.530 (51%) representaron 77,3% de las compras del año.</t>
  </si>
  <si>
    <t>Categorías</t>
  </si>
  <si>
    <t>Proveedores críticos</t>
  </si>
  <si>
    <t xml:space="preserve">N° de proveedores internacionales </t>
  </si>
  <si>
    <t xml:space="preserve">N° de proveedores nacionales </t>
  </si>
  <si>
    <t>N° total de nuevos proveedores</t>
  </si>
  <si>
    <t>Número de facturas pagadas por las siguientes categorías* de los proveedores nacionales</t>
  </si>
  <si>
    <t>Locales</t>
  </si>
  <si>
    <t>Pymes</t>
  </si>
  <si>
    <t xml:space="preserve">Críticos </t>
  </si>
  <si>
    <t>* Cantidad de proveedores nacionales a los que corresponden las facturas pagadas durante el año, por categoría Pyme y locales, además de críticos</t>
  </si>
  <si>
    <t>Certificaciones</t>
  </si>
  <si>
    <t>Centro de Trabajo</t>
  </si>
  <si>
    <t>ISO 14.001</t>
  </si>
  <si>
    <t>ISO 9.001</t>
  </si>
  <si>
    <t>ISO 5.001</t>
  </si>
  <si>
    <t>ISO 45.001</t>
  </si>
  <si>
    <t>The Copper Mark</t>
  </si>
  <si>
    <t>Chain of Costudy TCM</t>
  </si>
  <si>
    <t>The Molib Mark</t>
  </si>
  <si>
    <t>OECD DD</t>
  </si>
  <si>
    <t>GISTM</t>
  </si>
  <si>
    <t>ICMM Minning principles</t>
  </si>
  <si>
    <t>Chuquicamata</t>
  </si>
  <si>
    <t>X</t>
  </si>
  <si>
    <t>Radomiro Tomic</t>
  </si>
  <si>
    <t>Ministro Hales</t>
  </si>
  <si>
    <t>Gabriela Mistral</t>
  </si>
  <si>
    <t>Salvador</t>
  </si>
  <si>
    <t>Andina</t>
  </si>
  <si>
    <t>Ventanas</t>
  </si>
  <si>
    <t>El Teniente</t>
  </si>
  <si>
    <t>Casa Matriz</t>
  </si>
  <si>
    <r>
      <t>ISO 14001</t>
    </r>
    <r>
      <rPr>
        <sz val="11"/>
        <color theme="2" tint="-0.499984740745262"/>
        <rFont val="Aptos Narrow"/>
        <family val="2"/>
        <scheme val="minor"/>
      </rPr>
      <t>: Norma internacional para sistemas de gestión ambiental, que ayuda a las organizaciones a mejorar su desempeño ambiental y cumplir con regulaciones.</t>
    </r>
  </si>
  <si>
    <r>
      <t>ISO 9001</t>
    </r>
    <r>
      <rPr>
        <sz val="11"/>
        <color theme="2" tint="-0.499984740745262"/>
        <rFont val="Aptos Narrow"/>
        <family val="2"/>
        <scheme val="minor"/>
      </rPr>
      <t>: Norma de gestión de calidad que establece criterios para un sistema de gestión que mejora la calidad del proceso para mayor satisfacción del cliente. Marcas de cátodos registradas en el LME certificadas con ISO 9001</t>
    </r>
  </si>
  <si>
    <r>
      <t>ISO 5001</t>
    </r>
    <r>
      <rPr>
        <sz val="11"/>
        <color theme="2" tint="-0.499984740745262"/>
        <rFont val="Aptos Narrow"/>
        <family val="2"/>
        <scheme val="minor"/>
      </rPr>
      <t>: Norma enfocada en la gestión de la energía, promoviendo el uso eficiente y sostenible dentro de las organizaciones.</t>
    </r>
  </si>
  <si>
    <r>
      <t>ISO 45001</t>
    </r>
    <r>
      <rPr>
        <sz val="11"/>
        <color theme="2" tint="-0.499984740745262"/>
        <rFont val="Aptos Narrow"/>
        <family val="2"/>
        <scheme val="minor"/>
      </rPr>
      <t>: Norma para la gestión de seguridad y salud en el trabajo, diseñada para prevenir accidentes y enfermedades laborales.</t>
    </r>
  </si>
  <si>
    <r>
      <t>The Copper Mark</t>
    </r>
    <r>
      <rPr>
        <sz val="11"/>
        <color theme="2" tint="-0.499984740745262"/>
        <rFont val="Aptos Narrow"/>
        <family val="2"/>
        <scheme val="minor"/>
      </rPr>
      <t>: Certificación de sostenibilidad específica para la industria del cobre, que verifica prácticas responsables en la producción.</t>
    </r>
  </si>
  <si>
    <r>
      <t>Chain of Custody TCM</t>
    </r>
    <r>
      <rPr>
        <sz val="11"/>
        <color theme="2" tint="-0.499984740745262"/>
        <rFont val="Aptos Narrow"/>
        <family val="2"/>
        <scheme val="minor"/>
      </rPr>
      <t>: Sistema de trazabilidad que asegura que los materiales cumplen con estándares de sostenibilidad y origen responsable.</t>
    </r>
  </si>
  <si>
    <r>
      <t>The Molybdenum Mark (The Molib Mark)</t>
    </r>
    <r>
      <rPr>
        <sz val="11"/>
        <color theme="2" tint="-0.499984740745262"/>
        <rFont val="Aptos Narrow"/>
        <family val="2"/>
        <scheme val="minor"/>
      </rPr>
      <t>: Certificación que garantiza la producción responsable y sostenible del molibdeno.</t>
    </r>
  </si>
  <si>
    <r>
      <t>OECD Due Diligence Guidance (OECD DD)</t>
    </r>
    <r>
      <rPr>
        <sz val="11"/>
        <color theme="2" tint="-0.499984740745262"/>
        <rFont val="Aptos Narrow"/>
        <family val="2"/>
        <scheme val="minor"/>
      </rPr>
      <t>: Guía de debida diligencia de la OCDE para asegurar cadenas de suministro responsables en minerales provenientes de zonas de conflicto o alto riesgo.</t>
    </r>
  </si>
  <si>
    <r>
      <t>GISTM (Global Industry Standard on Tailings Management)</t>
    </r>
    <r>
      <rPr>
        <sz val="11"/>
        <color theme="2" tint="-0.499984740745262"/>
        <rFont val="Aptos Narrow"/>
        <family val="2"/>
        <scheme val="minor"/>
      </rPr>
      <t>: Estándar global para la gestión segura y responsable de relaves en la minería, minimizando riesgos ambientales y sociales.</t>
    </r>
  </si>
  <si>
    <r>
      <t>ICMM Mining Principles</t>
    </r>
    <r>
      <rPr>
        <sz val="11"/>
        <color theme="2" tint="-0.499984740745262"/>
        <rFont val="Aptos Narrow"/>
        <family val="2"/>
        <scheme val="minor"/>
      </rPr>
      <t>: Conjunto de principios del International Council on Mining and Metals (ICMM) que establecen buenas prácticas en sostenibilidad, ética y responsabilidad social en la minería.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</si>
</sst>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 #,##0_ ;_ * \-#,##0_ ;_ * &quot;-&quot;_ ;_ @_ "/>
    <numFmt numFmtId="165" formatCode="0.000"/>
    <numFmt numFmtId="166" formatCode="0.0%"/>
    <numFmt numFmtId="167" formatCode="0.0"/>
  </numFmts>
  <fonts count="61">
    <font>
      <sz val="11"/>
      <color theme="1"/>
      <name val="Aptos Narrow"/>
      <family val="2"/>
      <scheme val="minor"/>
    </font>
    <font>
      <sz val="12"/>
      <color theme="1"/>
      <name val="Aptos Narrow"/>
      <family val="2"/>
      <scheme val="minor"/>
    </font>
    <font>
      <b/>
      <sz val="11"/>
      <color theme="0"/>
      <name val="Aptos Narrow"/>
      <family val="2"/>
      <scheme val="minor"/>
    </font>
    <font>
      <u/>
      <sz val="11"/>
      <color theme="10"/>
      <name val="Aptos Narrow"/>
      <family val="2"/>
      <scheme val="minor"/>
    </font>
    <font>
      <sz val="11"/>
      <color theme="0"/>
      <name val="Aptos Narrow"/>
      <family val="2"/>
      <scheme val="minor"/>
    </font>
    <font>
      <b/>
      <sz val="11"/>
      <color theme="1"/>
      <name val="Aptos Narrow"/>
      <family val="2"/>
      <scheme val="minor"/>
    </font>
    <font>
      <sz val="11"/>
      <color rgb="FF000000"/>
      <name val="Aptos Narrow"/>
      <family val="2"/>
      <scheme val="minor"/>
    </font>
    <font>
      <sz val="10"/>
      <color theme="1"/>
      <name val="Aptos Narrow"/>
      <family val="2"/>
      <scheme val="minor"/>
    </font>
    <font>
      <sz val="10"/>
      <color rgb="FF000000"/>
      <name val="Aptos Narrow"/>
      <family val="2"/>
      <scheme val="minor"/>
    </font>
    <font>
      <sz val="11"/>
      <color rgb="FF000000"/>
      <name val="Aptos Narrow"/>
      <family val="2"/>
    </font>
    <font>
      <sz val="11"/>
      <color theme="1"/>
      <name val="Aptos Narrow"/>
      <family val="2"/>
      <scheme val="minor"/>
    </font>
    <font>
      <sz val="11"/>
      <color theme="1"/>
      <name val="Calibri"/>
      <family val="2"/>
    </font>
    <font>
      <b/>
      <sz val="12"/>
      <color theme="0"/>
      <name val="Aptos Narrow"/>
      <family val="2"/>
      <scheme val="minor"/>
    </font>
    <font>
      <b/>
      <sz val="12"/>
      <color rgb="FF000000"/>
      <name val="Aptos Narrow"/>
      <family val="2"/>
      <scheme val="minor"/>
    </font>
    <font>
      <sz val="11"/>
      <color rgb="FF242424"/>
      <name val="Aptos Narrow"/>
      <family val="2"/>
    </font>
    <font>
      <b/>
      <sz val="10"/>
      <color theme="1"/>
      <name val="Arial"/>
      <family val="2"/>
    </font>
    <font>
      <sz val="10"/>
      <color theme="1"/>
      <name val="Calibri"/>
      <family val="2"/>
    </font>
    <font>
      <sz val="10"/>
      <color rgb="FF000000"/>
      <name val="Calibri"/>
      <family val="2"/>
    </font>
    <font>
      <sz val="11"/>
      <color theme="2" tint="-0.749961851863155"/>
      <name val="Aptos Narrow"/>
      <family val="2"/>
      <scheme val="minor"/>
    </font>
    <font>
      <b/>
      <sz val="14"/>
      <color theme="0"/>
      <name val="Aptos Narrow"/>
      <family val="2"/>
      <scheme val="minor"/>
    </font>
    <font>
      <b/>
      <sz val="14"/>
      <color rgb="FFFFFFFF"/>
      <name val="Aptos Narrow"/>
      <family val="2"/>
      <scheme val="minor"/>
    </font>
    <font>
      <b/>
      <sz val="14"/>
      <color theme="5"/>
      <name val="Aptos Narrow (Cuerpo)"/>
    </font>
    <font>
      <b/>
      <sz val="14"/>
      <color theme="1" tint="0.34998626667073579"/>
      <name val="Aptos Narrow"/>
      <family val="2"/>
      <scheme val="minor"/>
    </font>
    <font>
      <b/>
      <sz val="12"/>
      <color theme="1" tint="0.34998626667073579"/>
      <name val="Aptos Narrow"/>
      <family val="2"/>
      <scheme val="minor"/>
    </font>
    <font>
      <b/>
      <sz val="11"/>
      <color theme="1"/>
      <name val="Aptos Narrow"/>
      <family val="2"/>
      <scheme val="minor"/>
    </font>
    <font>
      <b/>
      <sz val="14"/>
      <color theme="1"/>
      <name val="Aptos Narrow"/>
      <family val="2"/>
      <scheme val="minor"/>
    </font>
    <font>
      <i/>
      <u/>
      <sz val="10"/>
      <color rgb="FF33AAB0"/>
      <name val="Aptos Narrow"/>
      <family val="2"/>
      <scheme val="minor"/>
    </font>
    <font>
      <sz val="8"/>
      <name val="Aptos Narrow"/>
      <family val="2"/>
      <scheme val="minor"/>
    </font>
    <font>
      <sz val="11"/>
      <color rgb="FF000000"/>
      <name val="Calibri"/>
      <family val="2"/>
    </font>
    <font>
      <sz val="11"/>
      <color theme="2" tint="-0.749992370372631"/>
      <name val="Aptos Narrow"/>
      <family val="2"/>
      <scheme val="minor"/>
    </font>
    <font>
      <b/>
      <sz val="14"/>
      <color theme="2" tint="-0.499984740745262"/>
      <name val="Aptos Narrow"/>
      <family val="2"/>
      <scheme val="minor"/>
    </font>
    <font>
      <sz val="11"/>
      <color theme="2" tint="-0.749992370372631"/>
      <name val="Calibri"/>
      <family val="2"/>
    </font>
    <font>
      <b/>
      <sz val="11"/>
      <color theme="2" tint="-0.749992370372631"/>
      <name val="Aptos Narrow"/>
      <family val="2"/>
      <scheme val="minor"/>
    </font>
    <font>
      <sz val="14"/>
      <color theme="2" tint="-0.749992370372631"/>
      <name val="Aptos Narrow"/>
      <family val="2"/>
      <scheme val="minor"/>
    </font>
    <font>
      <sz val="9"/>
      <color theme="1"/>
      <name val="Calibri"/>
      <family val="2"/>
    </font>
    <font>
      <b/>
      <sz val="10"/>
      <color rgb="FF000000"/>
      <name val="Aptos Narrow"/>
      <family val="2"/>
      <scheme val="minor"/>
    </font>
    <font>
      <sz val="12"/>
      <color rgb="FF000000"/>
      <name val="Aptos Narrow"/>
      <family val="2"/>
    </font>
    <font>
      <sz val="12"/>
      <color rgb="FF000000"/>
      <name val="Aptos Narrow"/>
      <family val="2"/>
      <scheme val="minor"/>
    </font>
    <font>
      <i/>
      <sz val="10"/>
      <color theme="1"/>
      <name val="Calibri"/>
      <family val="2"/>
    </font>
    <font>
      <b/>
      <sz val="11"/>
      <color theme="1" tint="0.499984740745262"/>
      <name val="Calibri"/>
      <family val="2"/>
    </font>
    <font>
      <b/>
      <sz val="11"/>
      <color theme="2" tint="-0.499984740745262"/>
      <name val="Aptos Narrow"/>
      <family val="2"/>
      <scheme val="minor"/>
    </font>
    <font>
      <b/>
      <sz val="14"/>
      <color theme="1" tint="0.499984740745262"/>
      <name val="Aptos Narrow"/>
      <family val="2"/>
      <scheme val="minor"/>
    </font>
    <font>
      <sz val="11"/>
      <color theme="1" tint="0.34998626667073579"/>
      <name val="Aptos Narrow"/>
      <family val="2"/>
      <scheme val="minor"/>
    </font>
    <font>
      <i/>
      <sz val="11"/>
      <color theme="1" tint="0.34998626667073579"/>
      <name val="Calibri"/>
      <family val="2"/>
    </font>
    <font>
      <sz val="11"/>
      <color rgb="FFFF0000"/>
      <name val="Aptos Narrow"/>
      <family val="2"/>
      <scheme val="minor"/>
    </font>
    <font>
      <sz val="11"/>
      <color theme="2" tint="-0.499984740745262"/>
      <name val="Aptos Narrow"/>
      <family val="2"/>
      <scheme val="minor"/>
    </font>
    <font>
      <u/>
      <sz val="11"/>
      <color theme="2" tint="-0.499984740745262"/>
      <name val="Aptos Narrow"/>
      <family val="2"/>
      <scheme val="minor"/>
    </font>
    <font>
      <sz val="10"/>
      <color theme="2" tint="-0.499984740745262"/>
      <name val="Aptos Narrow"/>
      <family val="2"/>
      <scheme val="minor"/>
    </font>
    <font>
      <i/>
      <u/>
      <sz val="10"/>
      <color theme="2" tint="-0.499984740745262"/>
      <name val="Aptos Narrow"/>
      <family val="2"/>
      <scheme val="minor"/>
    </font>
    <font>
      <b/>
      <sz val="14"/>
      <color theme="2" tint="-0.749992370372631"/>
      <name val="Aptos Narrow"/>
      <family val="2"/>
      <scheme val="minor"/>
    </font>
    <font>
      <b/>
      <sz val="12"/>
      <color theme="2" tint="-0.749992370372631"/>
      <name val="Aptos Narrow"/>
      <family val="2"/>
      <scheme val="minor"/>
    </font>
    <font>
      <b/>
      <sz val="12"/>
      <color theme="2" tint="-0.499984740745262"/>
      <name val="Aptos Narrow"/>
      <family val="2"/>
      <scheme val="minor"/>
    </font>
    <font>
      <sz val="10"/>
      <color theme="2" tint="-0.499984740745262"/>
      <name val="Calibri"/>
      <family val="2"/>
    </font>
    <font>
      <sz val="11"/>
      <color theme="2" tint="-0.749992370372631"/>
      <name val="Aptos Narrow"/>
      <family val="2"/>
    </font>
    <font>
      <b/>
      <sz val="11"/>
      <color theme="2" tint="-0.749992370372631"/>
      <name val="Calibri"/>
      <family val="2"/>
    </font>
    <font>
      <sz val="12"/>
      <color theme="2" tint="-0.749992370372631"/>
      <name val="Aptos Narrow"/>
      <family val="2"/>
      <scheme val="minor"/>
    </font>
    <font>
      <sz val="12"/>
      <color theme="0"/>
      <name val="Aptos Narrow"/>
      <family val="2"/>
      <scheme val="minor"/>
    </font>
    <font>
      <b/>
      <sz val="12"/>
      <name val="Aptos Narrow"/>
      <family val="2"/>
      <scheme val="minor"/>
    </font>
    <font>
      <sz val="14"/>
      <color theme="2" tint="-0.499984740745262"/>
      <name val="Aptos Narrow"/>
      <family val="2"/>
      <scheme val="minor"/>
    </font>
    <font>
      <sz val="10"/>
      <color theme="2" tint="-0.749992370372631"/>
      <name val="Aptos Narrow"/>
      <family val="2"/>
      <scheme val="minor"/>
    </font>
    <font>
      <sz val="12"/>
      <color theme="2" tint="-0.749992370372631"/>
      <name val="Aptos Narrow"/>
      <family val="2"/>
    </font>
  </fonts>
  <fills count="34">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14996795556505021"/>
        <bgColor indexed="65"/>
      </patternFill>
    </fill>
    <fill>
      <patternFill patternType="solid">
        <fgColor theme="2"/>
        <bgColor indexed="64"/>
      </patternFill>
    </fill>
    <fill>
      <patternFill patternType="solid">
        <fgColor theme="0" tint="-0.499984740745262"/>
        <bgColor rgb="FF000000"/>
      </patternFill>
    </fill>
    <fill>
      <patternFill patternType="solid">
        <fgColor theme="0" tint="-4.9989318521683403E-2"/>
        <bgColor indexed="64"/>
      </patternFill>
    </fill>
    <fill>
      <patternFill patternType="solid">
        <fgColor theme="2" tint="-9.9978637043366805E-2"/>
        <bgColor rgb="FF000000"/>
      </patternFill>
    </fill>
    <fill>
      <patternFill patternType="solid">
        <fgColor theme="2" tint="-0.24994659260841701"/>
        <bgColor indexed="65"/>
      </patternFill>
    </fill>
    <fill>
      <patternFill patternType="solid">
        <fgColor rgb="FF33AAB0"/>
      </patternFill>
    </fill>
    <fill>
      <patternFill patternType="solid">
        <fgColor rgb="FFB4DDE1"/>
      </patternFill>
    </fill>
    <fill>
      <patternFill patternType="solid">
        <fgColor rgb="FFB4DDE1"/>
        <bgColor indexed="64"/>
      </patternFill>
    </fill>
    <fill>
      <patternFill patternType="solid">
        <fgColor rgb="FFCCE3F3"/>
        <bgColor indexed="64"/>
      </patternFill>
    </fill>
    <fill>
      <patternFill patternType="solid">
        <fgColor rgb="FF33AAB0"/>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2" tint="-0.499984740745262"/>
        <bgColor rgb="FF000000"/>
      </patternFill>
    </fill>
    <fill>
      <patternFill patternType="solid">
        <fgColor theme="2" tint="-0.499984740745262"/>
        <bgColor indexed="65"/>
      </patternFill>
    </fill>
    <fill>
      <patternFill patternType="solid">
        <fgColor theme="0" tint="-0.249977111117893"/>
        <bgColor indexed="64"/>
      </patternFill>
    </fill>
    <fill>
      <patternFill patternType="solid">
        <fgColor theme="0"/>
        <bgColor rgb="FF000000"/>
      </patternFill>
    </fill>
    <fill>
      <patternFill patternType="solid">
        <fgColor theme="0"/>
      </patternFill>
    </fill>
    <fill>
      <patternFill patternType="solid">
        <fgColor theme="4" tint="-0.249977111117893"/>
        <bgColor indexed="64"/>
      </patternFill>
    </fill>
    <fill>
      <patternFill patternType="solid">
        <fgColor theme="4"/>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theme="2" tint="-9.9978637043366805E-2"/>
        <bgColor indexed="64"/>
      </patternFill>
    </fill>
    <fill>
      <patternFill patternType="solid">
        <fgColor theme="7" tint="-0.499984740745262"/>
        <bgColor indexed="64"/>
      </patternFill>
    </fill>
    <fill>
      <patternFill patternType="solid">
        <fgColor rgb="FF8ED5E2"/>
        <bgColor indexed="64"/>
      </patternFill>
    </fill>
    <fill>
      <patternFill patternType="solid">
        <fgColor rgb="FFEAEAEA"/>
        <bgColor indexed="64"/>
      </patternFill>
    </fill>
    <fill>
      <patternFill patternType="solid">
        <fgColor theme="0" tint="-0.14999847407452621"/>
        <bgColor indexed="64"/>
      </patternFill>
    </fill>
    <fill>
      <patternFill patternType="solid">
        <fgColor rgb="FF009999"/>
        <bgColor indexed="64"/>
      </patternFill>
    </fill>
    <fill>
      <patternFill patternType="solid">
        <fgColor theme="1" tint="0.34998626667073579"/>
        <bgColor indexed="64"/>
      </patternFill>
    </fill>
  </fills>
  <borders count="104">
    <border>
      <left/>
      <right/>
      <top/>
      <bottom/>
      <diagonal/>
    </border>
    <border>
      <left style="thin">
        <color indexed="64"/>
      </left>
      <right style="thin">
        <color indexed="64"/>
      </right>
      <top/>
      <bottom/>
      <diagonal/>
    </border>
    <border>
      <left/>
      <right/>
      <top style="thin">
        <color theme="0" tint="-0.34998626667073579"/>
      </top>
      <bottom/>
      <diagonal/>
    </border>
    <border>
      <left/>
      <right/>
      <top/>
      <bottom style="thin">
        <color theme="0"/>
      </bottom>
      <diagonal/>
    </border>
    <border>
      <left style="thin">
        <color theme="0"/>
      </left>
      <right/>
      <top/>
      <bottom/>
      <diagonal/>
    </border>
    <border>
      <left/>
      <right/>
      <top style="thin">
        <color theme="0" tint="-0.14999847407452621"/>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dotted">
        <color theme="0" tint="-0.14999847407452621"/>
      </top>
      <bottom style="thin">
        <color theme="0" tint="-0.14999847407452621"/>
      </bottom>
      <diagonal/>
    </border>
    <border>
      <left/>
      <right/>
      <top/>
      <bottom style="medium">
        <color theme="0" tint="-0.249977111117893"/>
      </bottom>
      <diagonal/>
    </border>
    <border>
      <left/>
      <right/>
      <top/>
      <bottom style="thin">
        <color theme="0" tint="-0.14999847407452621"/>
      </bottom>
      <diagonal/>
    </border>
    <border>
      <left style="medium">
        <color theme="0" tint="-0.249977111117893"/>
      </left>
      <right style="medium">
        <color theme="0" tint="-0.249977111117893"/>
      </right>
      <top/>
      <bottom style="medium">
        <color theme="0" tint="-0.249977111117893"/>
      </bottom>
      <diagonal/>
    </border>
    <border>
      <left/>
      <right/>
      <top style="medium">
        <color theme="0"/>
      </top>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top style="medium">
        <color theme="0"/>
      </top>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hair">
        <color theme="0"/>
      </left>
      <right style="hair">
        <color theme="0"/>
      </right>
      <top style="hair">
        <color theme="0"/>
      </top>
      <bottom style="hair">
        <color theme="0"/>
      </bottom>
      <diagonal/>
    </border>
    <border>
      <left/>
      <right style="thin">
        <color theme="0"/>
      </right>
      <top style="thin">
        <color theme="0"/>
      </top>
      <bottom/>
      <diagonal/>
    </border>
    <border>
      <left style="dashed">
        <color theme="0" tint="-0.249977111117893"/>
      </left>
      <right/>
      <top/>
      <bottom style="dashed">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dashed">
        <color theme="0" tint="-0.249977111117893"/>
      </bottom>
      <diagonal/>
    </border>
    <border>
      <left style="thin">
        <color theme="0" tint="-0.24994659260841701"/>
      </left>
      <right style="thin">
        <color theme="0" tint="-0.24994659260841701"/>
      </right>
      <top style="thin">
        <color theme="0" tint="-0.24994659260841701"/>
      </top>
      <bottom style="dashed">
        <color theme="0" tint="-0.249977111117893"/>
      </bottom>
      <diagonal/>
    </border>
    <border>
      <left/>
      <right/>
      <top style="slantDashDot">
        <color rgb="FF33AAB0"/>
      </top>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style="hair">
        <color theme="0"/>
      </left>
      <right/>
      <top style="hair">
        <color theme="0"/>
      </top>
      <bottom style="thin">
        <color theme="0"/>
      </bottom>
      <diagonal/>
    </border>
    <border>
      <left/>
      <right/>
      <top style="hair">
        <color theme="0"/>
      </top>
      <bottom style="thin">
        <color theme="0"/>
      </bottom>
      <diagonal/>
    </border>
    <border>
      <left/>
      <right style="hair">
        <color theme="0"/>
      </right>
      <top style="hair">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top/>
      <bottom style="medium">
        <color theme="0"/>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0"/>
      </right>
      <top style="thin">
        <color theme="2" tint="-0.249977111117893"/>
      </top>
      <bottom/>
      <diagonal/>
    </border>
    <border>
      <left style="thin">
        <color theme="0"/>
      </left>
      <right style="thin">
        <color theme="2" tint="-0.249977111117893"/>
      </right>
      <top style="thin">
        <color theme="2" tint="-0.249977111117893"/>
      </top>
      <bottom/>
      <diagonal/>
    </border>
    <border>
      <left/>
      <right style="thin">
        <color theme="2" tint="-0.249977111117893"/>
      </right>
      <top style="thin">
        <color theme="2" tint="-0.249977111117893"/>
      </top>
      <bottom/>
      <diagonal/>
    </border>
    <border>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2" tint="-0.249977111117893"/>
      </left>
      <right style="thin">
        <color theme="2" tint="-0.249977111117893"/>
      </right>
      <top/>
      <bottom style="thin">
        <color theme="2" tint="-0.249977111117893"/>
      </bottom>
      <diagonal/>
    </border>
    <border>
      <left style="hair">
        <color theme="0"/>
      </left>
      <right/>
      <top/>
      <bottom/>
      <diagonal/>
    </border>
    <border>
      <left/>
      <right style="thin">
        <color theme="0"/>
      </right>
      <top/>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diagonal/>
    </border>
    <border>
      <left style="thin">
        <color theme="0"/>
      </left>
      <right style="thin">
        <color theme="0" tint="-0.24994659260841701"/>
      </right>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hair">
        <color theme="0"/>
      </left>
      <right style="hair">
        <color theme="0"/>
      </right>
      <top/>
      <bottom/>
      <diagonal/>
    </border>
    <border>
      <left style="thin">
        <color theme="0" tint="-0.14999847407452621"/>
      </left>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op>
      <bottom/>
      <diagonal/>
    </border>
    <border>
      <left style="thin">
        <color theme="0" tint="-0.24994659260841701"/>
      </left>
      <right style="thin">
        <color theme="0" tint="-0.24994659260841701"/>
      </right>
      <top/>
      <bottom/>
      <diagonal/>
    </border>
    <border>
      <left style="thin">
        <color theme="0" tint="-0.14999847407452621"/>
      </left>
      <right style="thin">
        <color theme="0" tint="-0.14999847407452621"/>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499984740745262"/>
      </left>
      <right style="thin">
        <color theme="0" tint="-0.499984740745262"/>
      </right>
      <top style="thin">
        <color theme="0" tint="-0.499984740745262"/>
      </top>
      <bottom/>
      <diagonal/>
    </border>
    <border>
      <left style="thin">
        <color theme="0"/>
      </left>
      <right/>
      <top/>
      <bottom style="thin">
        <color theme="0"/>
      </bottom>
      <diagonal/>
    </border>
    <border>
      <left/>
      <right/>
      <top/>
      <bottom style="thin">
        <color theme="0" tint="-0.34998626667073579"/>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right style="thin">
        <color theme="0" tint="-0.24994659260841701"/>
      </right>
      <top/>
      <bottom/>
      <diagonal/>
    </border>
    <border>
      <left style="thin">
        <color theme="0" tint="-0.14999847407452621"/>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right style="hair">
        <color theme="0"/>
      </right>
      <top style="hair">
        <color theme="0"/>
      </top>
      <bottom style="hair">
        <color theme="0"/>
      </bottom>
      <diagonal/>
    </border>
    <border>
      <left/>
      <right style="thin">
        <color theme="0" tint="-0.14999847407452621"/>
      </right>
      <top style="thin">
        <color theme="0" tint="-0.14999847407452621"/>
      </top>
      <bottom/>
      <diagonal/>
    </border>
    <border>
      <left/>
      <right style="thin">
        <color theme="0" tint="-0.14999847407452621"/>
      </right>
      <top style="thin">
        <color theme="2" tint="-9.9978637043366805E-2"/>
      </top>
      <bottom style="thin">
        <color theme="0" tint="-0.14999847407452621"/>
      </bottom>
      <diagonal/>
    </border>
    <border>
      <left/>
      <right style="thin">
        <color theme="0" tint="-0.14999847407452621"/>
      </right>
      <top/>
      <bottom/>
      <diagonal/>
    </border>
    <border>
      <left style="thin">
        <color theme="0" tint="-0.24994659260841701"/>
      </left>
      <right style="thin">
        <color theme="2" tint="-9.9978637043366805E-2"/>
      </right>
      <top style="thin">
        <color theme="0" tint="-0.24994659260841701"/>
      </top>
      <bottom/>
      <diagonal/>
    </border>
    <border>
      <left style="thin">
        <color theme="0" tint="-0.24994659260841701"/>
      </left>
      <right style="thin">
        <color theme="2" tint="-9.9978637043366805E-2"/>
      </right>
      <top/>
      <bottom/>
      <diagonal/>
    </border>
    <border>
      <left style="thin">
        <color theme="0" tint="-0.24994659260841701"/>
      </left>
      <right style="thin">
        <color theme="2" tint="-9.9978637043366805E-2"/>
      </right>
      <top/>
      <bottom style="thin">
        <color theme="0" tint="-0.24994659260841701"/>
      </bottom>
      <diagonal/>
    </border>
    <border>
      <left style="thin">
        <color theme="0"/>
      </left>
      <right style="thin">
        <color theme="0" tint="-0.24994659260841701"/>
      </right>
      <top style="thin">
        <color rgb="FF000000"/>
      </top>
      <bottom/>
      <diagonal/>
    </border>
    <border>
      <left style="thin">
        <color theme="0"/>
      </left>
      <right style="thin">
        <color theme="0" tint="-0.24994659260841701"/>
      </right>
      <top/>
      <bottom style="dashed">
        <color theme="0" tint="-0.249977111117893"/>
      </bottom>
      <diagonal/>
    </border>
    <border>
      <left style="medium">
        <color theme="0" tint="-0.14999847407452621"/>
      </left>
      <right style="thin">
        <color theme="0"/>
      </right>
      <top style="medium">
        <color theme="0" tint="-0.14999847407452621"/>
      </top>
      <bottom/>
      <diagonal/>
    </border>
    <border>
      <left style="medium">
        <color theme="0" tint="-0.14999847407452621"/>
      </left>
      <right style="thin">
        <color theme="0"/>
      </right>
      <top/>
      <bottom style="medium">
        <color theme="0" tint="-0.14999847407452621"/>
      </bottom>
      <diagonal/>
    </border>
    <border>
      <left style="medium">
        <color theme="0" tint="-0.14999847407452621"/>
      </left>
      <right style="medium">
        <color theme="0" tint="-0.14999847407452621"/>
      </right>
      <top/>
      <bottom style="medium">
        <color theme="0" tint="-0.14999847407452621"/>
      </bottom>
      <diagonal/>
    </border>
    <border>
      <left style="medium">
        <color theme="0" tint="-0.14999847407452621"/>
      </left>
      <right style="medium">
        <color theme="0" tint="-0.14999847407452621"/>
      </right>
      <top/>
      <bottom/>
      <diagonal/>
    </border>
    <border>
      <left/>
      <right style="thin">
        <color theme="0" tint="-0.24994659260841701"/>
      </right>
      <top style="thin">
        <color theme="0" tint="-0.249977111117893"/>
      </top>
      <bottom/>
      <diagonal/>
    </border>
    <border>
      <left/>
      <right style="thin">
        <color theme="0" tint="-0.24994659260841701"/>
      </right>
      <top/>
      <bottom style="thin">
        <color theme="0" tint="-0.24994659260841701"/>
      </bottom>
      <diagonal/>
    </border>
    <border>
      <left style="thin">
        <color theme="0" tint="-0.24994659260841701"/>
      </left>
      <right style="thin">
        <color theme="0" tint="-0.249977111117893"/>
      </right>
      <top style="thin">
        <color theme="0" tint="-0.24994659260841701"/>
      </top>
      <bottom/>
      <diagonal/>
    </border>
    <border>
      <left style="thin">
        <color theme="0" tint="-0.24994659260841701"/>
      </left>
      <right style="thin">
        <color theme="0" tint="-0.249977111117893"/>
      </right>
      <top/>
      <bottom style="thin">
        <color theme="0" tint="-0.24994659260841701"/>
      </bottom>
      <diagonal/>
    </border>
    <border>
      <left style="thin">
        <color theme="0" tint="-0.24994659260841701"/>
      </left>
      <right style="thin">
        <color theme="2" tint="-0.249977111117893"/>
      </right>
      <top style="thin">
        <color theme="0" tint="-0.24994659260841701"/>
      </top>
      <bottom/>
      <diagonal/>
    </border>
    <border>
      <left style="thin">
        <color theme="0" tint="-0.24994659260841701"/>
      </left>
      <right style="thin">
        <color theme="2" tint="-0.249977111117893"/>
      </right>
      <top/>
      <bottom/>
      <diagonal/>
    </border>
    <border>
      <left style="thin">
        <color theme="0" tint="-0.24994659260841701"/>
      </left>
      <right style="thin">
        <color theme="2" tint="-0.249977111117893"/>
      </right>
      <top/>
      <bottom style="thin">
        <color theme="0" tint="-0.24994659260841701"/>
      </bottom>
      <diagonal/>
    </border>
  </borders>
  <cellStyleXfs count="25">
    <xf numFmtId="0" fontId="0" fillId="0" borderId="0"/>
    <xf numFmtId="0" fontId="3" fillId="0" borderId="0" applyNumberFormat="0" applyFill="0" applyBorder="0" applyAlignment="0" applyProtection="0"/>
    <xf numFmtId="0" fontId="10" fillId="0" borderId="0"/>
    <xf numFmtId="0" fontId="3" fillId="0" borderId="0" applyNumberFormat="0" applyFill="0" applyBorder="0" applyAlignment="0" applyProtection="0"/>
    <xf numFmtId="0" fontId="18" fillId="0" borderId="1" applyAlignment="0">
      <alignment horizontal="left" vertical="center" wrapText="1"/>
    </xf>
    <xf numFmtId="0" fontId="19" fillId="10" borderId="0">
      <alignment horizontal="left" vertical="center" indent="2"/>
    </xf>
    <xf numFmtId="0" fontId="10" fillId="5" borderId="3">
      <alignment horizontal="left" vertical="center" indent="2"/>
    </xf>
    <xf numFmtId="0" fontId="26" fillId="0" borderId="6">
      <alignment horizontal="center" vertical="center"/>
    </xf>
    <xf numFmtId="0" fontId="19" fillId="10" borderId="18">
      <alignment horizontal="center" vertical="center"/>
    </xf>
    <xf numFmtId="0" fontId="19" fillId="0" borderId="27">
      <alignment horizontal="left" vertical="center" indent="2"/>
    </xf>
    <xf numFmtId="0" fontId="26" fillId="0" borderId="8">
      <alignment horizontal="center" vertical="center"/>
    </xf>
    <xf numFmtId="0" fontId="20" fillId="6" borderId="19">
      <alignment horizontal="center" vertical="center" wrapText="1"/>
    </xf>
    <xf numFmtId="0" fontId="7" fillId="7" borderId="9">
      <alignment horizontal="left" vertical="center" wrapText="1" indent="11"/>
    </xf>
    <xf numFmtId="0" fontId="6" fillId="0" borderId="21" applyFont="0">
      <alignment horizontal="center" vertical="center" wrapText="1"/>
    </xf>
    <xf numFmtId="0" fontId="6" fillId="0" borderId="11">
      <alignment horizontal="center" vertical="center" wrapText="1"/>
    </xf>
    <xf numFmtId="0" fontId="8" fillId="0" borderId="20">
      <alignment horizontal="center" vertical="center" wrapText="1"/>
    </xf>
    <xf numFmtId="0" fontId="23" fillId="11" borderId="16">
      <alignment horizontal="center" vertical="center"/>
    </xf>
    <xf numFmtId="0" fontId="10" fillId="5" borderId="16">
      <alignment horizontal="center" vertical="center"/>
    </xf>
    <xf numFmtId="0" fontId="22" fillId="4" borderId="16">
      <alignment horizontal="center" vertical="center"/>
    </xf>
    <xf numFmtId="0" fontId="19" fillId="9" borderId="18">
      <alignment horizontal="center" vertical="center"/>
    </xf>
    <xf numFmtId="0" fontId="8" fillId="0" borderId="20">
      <alignment horizontal="center" vertical="center" wrapText="1"/>
    </xf>
    <xf numFmtId="0" fontId="8" fillId="0" borderId="20">
      <alignment horizontal="left" vertical="center" wrapText="1" indent="8"/>
    </xf>
    <xf numFmtId="9" fontId="10" fillId="0" borderId="0" applyFont="0" applyFill="0" applyBorder="0" applyAlignment="0" applyProtection="0"/>
    <xf numFmtId="164" fontId="10" fillId="0" borderId="0" applyFont="0" applyFill="0" applyBorder="0" applyAlignment="0" applyProtection="0"/>
    <xf numFmtId="0" fontId="3" fillId="0" borderId="0" applyNumberFormat="0" applyFill="0" applyBorder="0" applyAlignment="0" applyProtection="0"/>
  </cellStyleXfs>
  <cellXfs count="708">
    <xf numFmtId="0" fontId="0" fillId="0" borderId="0" xfId="0"/>
    <xf numFmtId="0" fontId="4" fillId="0" borderId="0" xfId="0" applyFont="1" applyAlignment="1">
      <alignment vertical="center"/>
    </xf>
    <xf numFmtId="0" fontId="0" fillId="0" borderId="0" xfId="0" applyAlignment="1">
      <alignment wrapText="1"/>
    </xf>
    <xf numFmtId="0" fontId="0" fillId="0" borderId="0" xfId="0" applyAlignment="1">
      <alignment horizontal="center" vertical="center"/>
    </xf>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center" vertical="center" wrapText="1"/>
    </xf>
    <xf numFmtId="0" fontId="5" fillId="0" borderId="0" xfId="0" applyFont="1" applyAlignment="1">
      <alignment horizontal="center" vertical="center"/>
    </xf>
    <xf numFmtId="0" fontId="6" fillId="0" borderId="0" xfId="0" applyFont="1" applyAlignment="1">
      <alignment vertical="top" wrapText="1"/>
    </xf>
    <xf numFmtId="0" fontId="6" fillId="0" borderId="0" xfId="0" applyFont="1" applyAlignment="1">
      <alignment horizontal="center" vertical="center" wrapText="1"/>
    </xf>
    <xf numFmtId="0" fontId="14" fillId="0" borderId="0" xfId="0" applyFont="1" applyAlignment="1">
      <alignment wrapText="1"/>
    </xf>
    <xf numFmtId="0" fontId="2" fillId="0" borderId="0" xfId="0" applyFont="1" applyAlignment="1">
      <alignment vertical="center"/>
    </xf>
    <xf numFmtId="0" fontId="0" fillId="0" borderId="2" xfId="0" applyBorder="1" applyAlignment="1">
      <alignment vertical="center"/>
    </xf>
    <xf numFmtId="0" fontId="0" fillId="2" borderId="0" xfId="0" applyFill="1"/>
    <xf numFmtId="0" fontId="11" fillId="0" borderId="0" xfId="0" applyFont="1" applyAlignment="1">
      <alignment horizontal="justify" vertical="center"/>
    </xf>
    <xf numFmtId="0" fontId="0" fillId="0" borderId="0" xfId="0" applyAlignment="1">
      <alignment horizontal="center"/>
    </xf>
    <xf numFmtId="0" fontId="0" fillId="0" borderId="4" xfId="0" applyBorder="1"/>
    <xf numFmtId="0" fontId="0" fillId="0" borderId="0" xfId="0" applyAlignment="1">
      <alignment horizontal="left" indent="2"/>
    </xf>
    <xf numFmtId="0" fontId="10" fillId="5" borderId="3" xfId="6">
      <alignment horizontal="left" vertical="center" indent="2"/>
    </xf>
    <xf numFmtId="0" fontId="19" fillId="10" borderId="0" xfId="5">
      <alignment horizontal="left" vertical="center" indent="2"/>
    </xf>
    <xf numFmtId="0" fontId="19" fillId="10" borderId="18" xfId="8">
      <alignment horizontal="center" vertical="center"/>
    </xf>
    <xf numFmtId="0" fontId="20" fillId="6" borderId="19" xfId="11">
      <alignment horizontal="center" vertical="center" wrapText="1"/>
    </xf>
    <xf numFmtId="0" fontId="26" fillId="0" borderId="10" xfId="7" applyBorder="1">
      <alignment horizontal="center" vertical="center"/>
    </xf>
    <xf numFmtId="0" fontId="23" fillId="11" borderId="16" xfId="16">
      <alignment horizontal="center" vertical="center"/>
    </xf>
    <xf numFmtId="0" fontId="19" fillId="10" borderId="16" xfId="8" applyBorder="1">
      <alignment horizontal="center" vertical="center"/>
    </xf>
    <xf numFmtId="0" fontId="19" fillId="9" borderId="18" xfId="19">
      <alignment horizontal="center" vertical="center"/>
    </xf>
    <xf numFmtId="0" fontId="26" fillId="0" borderId="7" xfId="7" applyBorder="1">
      <alignment horizontal="center" vertical="center"/>
    </xf>
    <xf numFmtId="0" fontId="6" fillId="0" borderId="21" xfId="13" applyFont="1">
      <alignment horizontal="center" vertical="center" wrapText="1"/>
    </xf>
    <xf numFmtId="0" fontId="26" fillId="0" borderId="5" xfId="7" applyBorder="1">
      <alignment horizontal="center" vertical="center"/>
    </xf>
    <xf numFmtId="0" fontId="1" fillId="0" borderId="0" xfId="0" applyFont="1"/>
    <xf numFmtId="0" fontId="19" fillId="0" borderId="27" xfId="9">
      <alignment horizontal="left" vertical="center" indent="2"/>
    </xf>
    <xf numFmtId="0" fontId="0" fillId="0" borderId="0" xfId="13" applyFont="1" applyBorder="1">
      <alignment horizontal="center" vertical="center" wrapText="1"/>
    </xf>
    <xf numFmtId="0" fontId="25" fillId="0" borderId="0" xfId="9" applyFont="1" applyBorder="1">
      <alignment horizontal="left" vertical="center" indent="2"/>
    </xf>
    <xf numFmtId="0" fontId="19" fillId="10" borderId="18" xfId="8" applyAlignment="1">
      <alignment vertical="center"/>
    </xf>
    <xf numFmtId="0" fontId="19" fillId="0" borderId="18" xfId="8" applyFill="1" applyAlignment="1">
      <alignment vertical="center"/>
    </xf>
    <xf numFmtId="0" fontId="23" fillId="0" borderId="16" xfId="16" applyFill="1" applyAlignment="1">
      <alignment vertical="center"/>
    </xf>
    <xf numFmtId="0" fontId="23" fillId="11" borderId="35" xfId="16" applyBorder="1">
      <alignment horizontal="center" vertical="center"/>
    </xf>
    <xf numFmtId="0" fontId="13" fillId="0" borderId="0" xfId="0" applyFont="1" applyAlignment="1">
      <alignment horizontal="center" vertical="center"/>
    </xf>
    <xf numFmtId="0" fontId="23" fillId="0" borderId="16" xfId="16" applyFill="1">
      <alignment horizontal="center" vertical="center"/>
    </xf>
    <xf numFmtId="0" fontId="0" fillId="7" borderId="21" xfId="13" applyFont="1" applyFill="1">
      <alignment horizontal="center" vertical="center" wrapText="1"/>
    </xf>
    <xf numFmtId="0" fontId="9" fillId="7" borderId="21" xfId="13" applyFont="1" applyFill="1">
      <alignment horizontal="center" vertical="center" wrapText="1"/>
    </xf>
    <xf numFmtId="0" fontId="23" fillId="16" borderId="16" xfId="16" applyFill="1">
      <alignment horizontal="center" vertical="center"/>
    </xf>
    <xf numFmtId="0" fontId="4" fillId="18" borderId="42" xfId="16" applyFont="1" applyFill="1" applyBorder="1">
      <alignment horizontal="center" vertical="center"/>
    </xf>
    <xf numFmtId="0" fontId="4" fillId="18" borderId="43" xfId="16" applyFont="1" applyFill="1" applyBorder="1">
      <alignment horizontal="center" vertical="center"/>
    </xf>
    <xf numFmtId="0" fontId="4" fillId="18" borderId="28" xfId="16" applyFont="1" applyFill="1" applyBorder="1">
      <alignment horizontal="center" vertical="center"/>
    </xf>
    <xf numFmtId="0" fontId="4" fillId="18" borderId="16" xfId="16" applyFont="1" applyFill="1">
      <alignment horizontal="center" vertical="center"/>
    </xf>
    <xf numFmtId="0" fontId="23" fillId="2" borderId="16" xfId="16" applyFill="1">
      <alignment horizontal="center" vertical="center"/>
    </xf>
    <xf numFmtId="0" fontId="0" fillId="2" borderId="0" xfId="0" applyFill="1" applyAlignment="1">
      <alignment horizontal="center" vertical="center"/>
    </xf>
    <xf numFmtId="0" fontId="0" fillId="2" borderId="21" xfId="13" applyFont="1" applyFill="1">
      <alignment horizontal="center" vertical="center" wrapText="1"/>
    </xf>
    <xf numFmtId="0" fontId="0" fillId="2" borderId="0" xfId="13" applyFont="1" applyFill="1" applyBorder="1">
      <alignment horizontal="center" vertical="center" wrapText="1"/>
    </xf>
    <xf numFmtId="0" fontId="4" fillId="18" borderId="24" xfId="16" applyFont="1" applyFill="1" applyBorder="1">
      <alignment horizontal="center" vertical="center"/>
    </xf>
    <xf numFmtId="3" fontId="11" fillId="2" borderId="0" xfId="0" applyNumberFormat="1" applyFont="1" applyFill="1" applyAlignment="1">
      <alignment horizontal="center" vertical="center" wrapText="1"/>
    </xf>
    <xf numFmtId="3" fontId="0" fillId="2" borderId="0" xfId="0" applyNumberFormat="1" applyFill="1"/>
    <xf numFmtId="0" fontId="20" fillId="20" borderId="19" xfId="11" applyFill="1">
      <alignment horizontal="center" vertical="center" wrapText="1"/>
    </xf>
    <xf numFmtId="0" fontId="19" fillId="2" borderId="0" xfId="19" applyFill="1" applyBorder="1">
      <alignment horizontal="center" vertical="center"/>
    </xf>
    <xf numFmtId="0" fontId="0" fillId="0" borderId="53" xfId="13" applyFont="1" applyBorder="1">
      <alignment horizontal="center" vertical="center" wrapText="1"/>
    </xf>
    <xf numFmtId="0" fontId="23" fillId="21" borderId="34" xfId="16" applyFill="1" applyBorder="1">
      <alignment horizontal="center" vertical="center"/>
    </xf>
    <xf numFmtId="0" fontId="10" fillId="5" borderId="53" xfId="17" applyBorder="1">
      <alignment horizontal="center" vertical="center"/>
    </xf>
    <xf numFmtId="0" fontId="0" fillId="12" borderId="53" xfId="13" applyFont="1" applyFill="1" applyBorder="1">
      <alignment horizontal="center" vertical="center" wrapText="1"/>
    </xf>
    <xf numFmtId="0" fontId="19" fillId="19" borderId="53" xfId="8" applyFill="1" applyBorder="1">
      <alignment horizontal="center" vertical="center"/>
    </xf>
    <xf numFmtId="0" fontId="0" fillId="19" borderId="53" xfId="0" applyFill="1" applyBorder="1" applyAlignment="1">
      <alignment horizontal="center"/>
    </xf>
    <xf numFmtId="0" fontId="33" fillId="12" borderId="53" xfId="8" applyFont="1" applyFill="1" applyBorder="1">
      <alignment horizontal="center" vertical="center"/>
    </xf>
    <xf numFmtId="0" fontId="33" fillId="19" borderId="53" xfId="8" applyFont="1" applyFill="1" applyBorder="1">
      <alignment horizontal="center" vertical="center"/>
    </xf>
    <xf numFmtId="0" fontId="0" fillId="25" borderId="21" xfId="13" applyFont="1" applyFill="1">
      <alignment horizontal="center" vertical="center" wrapText="1"/>
    </xf>
    <xf numFmtId="0" fontId="36" fillId="2" borderId="0" xfId="0" applyFont="1" applyFill="1" applyAlignment="1">
      <alignment vertical="center"/>
    </xf>
    <xf numFmtId="0" fontId="34" fillId="0" borderId="0" xfId="0" applyFont="1" applyAlignment="1">
      <alignment vertical="center"/>
    </xf>
    <xf numFmtId="0" fontId="19" fillId="25" borderId="22" xfId="19" applyFill="1" applyBorder="1">
      <alignment horizontal="center" vertical="center"/>
    </xf>
    <xf numFmtId="0" fontId="12" fillId="14" borderId="34" xfId="16" applyFont="1" applyFill="1" applyBorder="1">
      <alignment horizontal="center" vertical="center"/>
    </xf>
    <xf numFmtId="0" fontId="11" fillId="0" borderId="0" xfId="0" applyFont="1" applyAlignment="1">
      <alignment horizontal="left" vertical="center"/>
    </xf>
    <xf numFmtId="0" fontId="2" fillId="9" borderId="22" xfId="19" applyFont="1" applyBorder="1">
      <alignment horizontal="center" vertical="center"/>
    </xf>
    <xf numFmtId="0" fontId="3" fillId="0" borderId="7" xfId="24" applyBorder="1" applyAlignment="1">
      <alignment horizontal="center" vertical="center"/>
    </xf>
    <xf numFmtId="0" fontId="2" fillId="2" borderId="0" xfId="13" applyFont="1" applyFill="1" applyBorder="1">
      <alignment horizontal="center" vertical="center" wrapText="1"/>
    </xf>
    <xf numFmtId="0" fontId="19" fillId="9" borderId="23" xfId="19" applyBorder="1">
      <alignment horizontal="center" vertical="center"/>
    </xf>
    <xf numFmtId="0" fontId="35" fillId="2" borderId="0" xfId="0" applyFont="1" applyFill="1" applyAlignment="1">
      <alignment horizontal="center" vertical="center" wrapText="1"/>
    </xf>
    <xf numFmtId="0" fontId="0" fillId="7" borderId="66" xfId="13" applyFont="1" applyFill="1" applyBorder="1">
      <alignment horizontal="center" vertical="center" wrapText="1"/>
    </xf>
    <xf numFmtId="0" fontId="23" fillId="16" borderId="19" xfId="16" applyFill="1" applyBorder="1">
      <alignment horizontal="center" vertical="center"/>
    </xf>
    <xf numFmtId="0" fontId="23" fillId="16" borderId="34" xfId="16" applyFill="1" applyBorder="1">
      <alignment horizontal="center" vertical="center"/>
    </xf>
    <xf numFmtId="0" fontId="0" fillId="2" borderId="0" xfId="0" applyFill="1" applyAlignment="1">
      <alignment horizontal="center"/>
    </xf>
    <xf numFmtId="0" fontId="11" fillId="2" borderId="60" xfId="0" applyFont="1" applyFill="1" applyBorder="1" applyAlignment="1">
      <alignment horizontal="center" vertical="center"/>
    </xf>
    <xf numFmtId="0" fontId="19" fillId="0" borderId="0" xfId="19" applyFill="1" applyBorder="1">
      <alignment horizontal="center" vertical="center"/>
    </xf>
    <xf numFmtId="0" fontId="19" fillId="9" borderId="66" xfId="19" applyBorder="1">
      <alignment horizontal="center" vertical="center"/>
    </xf>
    <xf numFmtId="0" fontId="0" fillId="0" borderId="66" xfId="13" applyFont="1" applyBorder="1">
      <alignment horizontal="center" vertical="center" wrapText="1"/>
    </xf>
    <xf numFmtId="0" fontId="20" fillId="0" borderId="19" xfId="11" applyFill="1">
      <alignment horizontal="center" vertical="center" wrapText="1"/>
    </xf>
    <xf numFmtId="0" fontId="15" fillId="0" borderId="69" xfId="0" applyFont="1" applyBorder="1" applyAlignment="1">
      <alignment horizontal="center" vertical="center" wrapText="1"/>
    </xf>
    <xf numFmtId="0" fontId="3" fillId="2" borderId="7" xfId="24" applyFill="1" applyBorder="1" applyAlignment="1">
      <alignment horizontal="center" vertical="center"/>
    </xf>
    <xf numFmtId="0" fontId="19" fillId="10" borderId="48" xfId="8" applyBorder="1">
      <alignment horizontal="center" vertical="center"/>
    </xf>
    <xf numFmtId="164" fontId="2" fillId="22" borderId="66" xfId="23" applyFont="1" applyFill="1" applyBorder="1" applyAlignment="1">
      <alignment horizontal="right" wrapText="1"/>
    </xf>
    <xf numFmtId="2" fontId="19" fillId="9" borderId="66" xfId="19" applyNumberFormat="1" applyBorder="1" applyAlignment="1">
      <alignment horizontal="right" vertical="center"/>
    </xf>
    <xf numFmtId="1" fontId="0" fillId="0" borderId="66" xfId="13" applyNumberFormat="1" applyFont="1" applyBorder="1" applyAlignment="1">
      <alignment horizontal="right" vertical="center" wrapText="1"/>
    </xf>
    <xf numFmtId="2" fontId="19" fillId="10" borderId="66" xfId="8" applyNumberFormat="1" applyBorder="1" applyAlignment="1">
      <alignment horizontal="right" vertical="center"/>
    </xf>
    <xf numFmtId="0" fontId="4" fillId="32" borderId="66" xfId="0" applyFont="1" applyFill="1" applyBorder="1" applyAlignment="1">
      <alignment horizontal="center"/>
    </xf>
    <xf numFmtId="0" fontId="4" fillId="0" borderId="0" xfId="0" applyFont="1"/>
    <xf numFmtId="164" fontId="5" fillId="15" borderId="66" xfId="23" applyFont="1" applyFill="1" applyBorder="1" applyAlignment="1">
      <alignment horizontal="right"/>
    </xf>
    <xf numFmtId="164" fontId="32" fillId="13" borderId="66" xfId="23" applyFont="1" applyFill="1" applyBorder="1" applyAlignment="1">
      <alignment horizontal="right"/>
    </xf>
    <xf numFmtId="164" fontId="2" fillId="19" borderId="66" xfId="23" applyFont="1" applyFill="1" applyBorder="1" applyAlignment="1">
      <alignment horizontal="right"/>
    </xf>
    <xf numFmtId="164" fontId="32" fillId="13" borderId="66" xfId="0" applyNumberFormat="1" applyFont="1" applyFill="1" applyBorder="1" applyAlignment="1">
      <alignment horizontal="right"/>
    </xf>
    <xf numFmtId="164" fontId="29" fillId="2" borderId="66" xfId="0" applyNumberFormat="1" applyFont="1" applyFill="1" applyBorder="1" applyAlignment="1">
      <alignment horizontal="right"/>
    </xf>
    <xf numFmtId="164" fontId="32" fillId="12" borderId="66" xfId="0" applyNumberFormat="1" applyFont="1" applyFill="1" applyBorder="1" applyAlignment="1">
      <alignment horizontal="right"/>
    </xf>
    <xf numFmtId="164" fontId="32" fillId="19" borderId="66" xfId="23" applyFont="1" applyFill="1" applyBorder="1" applyAlignment="1">
      <alignment horizontal="right"/>
    </xf>
    <xf numFmtId="1" fontId="0" fillId="2" borderId="66" xfId="13" applyNumberFormat="1" applyFont="1" applyFill="1" applyBorder="1" applyAlignment="1">
      <alignment horizontal="right" vertical="center" wrapText="1"/>
    </xf>
    <xf numFmtId="2" fontId="2" fillId="22" borderId="66" xfId="19" applyNumberFormat="1" applyFont="1" applyFill="1" applyBorder="1" applyAlignment="1">
      <alignment horizontal="right" vertical="center"/>
    </xf>
    <xf numFmtId="0" fontId="10" fillId="5" borderId="66" xfId="17" applyBorder="1">
      <alignment horizontal="center" vertical="center"/>
    </xf>
    <xf numFmtId="0" fontId="23" fillId="11" borderId="66" xfId="16" applyBorder="1">
      <alignment horizontal="center" vertical="center"/>
    </xf>
    <xf numFmtId="0" fontId="29" fillId="2" borderId="66" xfId="0" applyFont="1" applyFill="1" applyBorder="1" applyAlignment="1">
      <alignment horizontal="center"/>
    </xf>
    <xf numFmtId="0" fontId="32" fillId="12" borderId="66" xfId="16" applyFont="1" applyFill="1" applyBorder="1">
      <alignment horizontal="center" vertical="center"/>
    </xf>
    <xf numFmtId="0" fontId="29" fillId="12" borderId="66" xfId="0" applyFont="1" applyFill="1" applyBorder="1" applyAlignment="1">
      <alignment vertical="center"/>
    </xf>
    <xf numFmtId="0" fontId="2" fillId="19" borderId="66" xfId="0" applyFont="1" applyFill="1" applyBorder="1" applyAlignment="1">
      <alignment horizontal="center"/>
    </xf>
    <xf numFmtId="0" fontId="29" fillId="19" borderId="66" xfId="0" applyFont="1" applyFill="1" applyBorder="1" applyAlignment="1">
      <alignment vertical="center"/>
    </xf>
    <xf numFmtId="0" fontId="0" fillId="19" borderId="66" xfId="0" applyFill="1" applyBorder="1"/>
    <xf numFmtId="0" fontId="2" fillId="22" borderId="66" xfId="0" applyFont="1" applyFill="1" applyBorder="1" applyAlignment="1">
      <alignment horizontal="center" wrapText="1"/>
    </xf>
    <xf numFmtId="0" fontId="29" fillId="22" borderId="66" xfId="0" applyFont="1" applyFill="1" applyBorder="1" applyAlignment="1">
      <alignment vertical="center"/>
    </xf>
    <xf numFmtId="0" fontId="10" fillId="2" borderId="66" xfId="17" applyFill="1" applyBorder="1">
      <alignment horizontal="center" vertical="center"/>
    </xf>
    <xf numFmtId="0" fontId="6" fillId="0" borderId="66" xfId="13" applyFont="1" applyBorder="1">
      <alignment horizontal="center" vertical="center" wrapText="1"/>
    </xf>
    <xf numFmtId="0" fontId="19" fillId="10" borderId="66" xfId="8" applyBorder="1">
      <alignment horizontal="center" vertical="center"/>
    </xf>
    <xf numFmtId="0" fontId="2" fillId="22" borderId="66" xfId="19" applyFont="1" applyFill="1" applyBorder="1" applyAlignment="1">
      <alignment horizontal="center" vertical="center" wrapText="1"/>
    </xf>
    <xf numFmtId="0" fontId="29" fillId="0" borderId="66" xfId="16" applyFont="1" applyFill="1" applyBorder="1">
      <alignment horizontal="center" vertical="center"/>
    </xf>
    <xf numFmtId="0" fontId="10" fillId="5" borderId="66" xfId="17" applyBorder="1" applyAlignment="1">
      <alignment horizontal="right" vertical="center"/>
    </xf>
    <xf numFmtId="164" fontId="29" fillId="2" borderId="66" xfId="0" applyNumberFormat="1" applyFont="1" applyFill="1" applyBorder="1" applyAlignment="1">
      <alignment horizontal="right" indent="2"/>
    </xf>
    <xf numFmtId="164" fontId="29" fillId="2" borderId="66" xfId="23" applyFont="1" applyFill="1" applyBorder="1" applyAlignment="1">
      <alignment horizontal="right" indent="2"/>
    </xf>
    <xf numFmtId="0" fontId="0" fillId="0" borderId="66" xfId="0" applyBorder="1" applyAlignment="1">
      <alignment horizontal="right"/>
    </xf>
    <xf numFmtId="164" fontId="32" fillId="19" borderId="66" xfId="0" applyNumberFormat="1" applyFont="1" applyFill="1" applyBorder="1" applyAlignment="1">
      <alignment horizontal="right" indent="2"/>
    </xf>
    <xf numFmtId="0" fontId="2" fillId="14" borderId="66" xfId="0" applyFont="1" applyFill="1" applyBorder="1" applyAlignment="1">
      <alignment horizontal="right" vertical="center"/>
    </xf>
    <xf numFmtId="0" fontId="4" fillId="32" borderId="66" xfId="0" applyFont="1" applyFill="1" applyBorder="1" applyAlignment="1">
      <alignment horizontal="right"/>
    </xf>
    <xf numFmtId="0" fontId="0" fillId="32" borderId="66" xfId="0" applyFill="1" applyBorder="1" applyAlignment="1">
      <alignment horizontal="right"/>
    </xf>
    <xf numFmtId="0" fontId="29" fillId="30" borderId="66" xfId="0" applyFont="1" applyFill="1" applyBorder="1" applyAlignment="1">
      <alignment horizontal="center"/>
    </xf>
    <xf numFmtId="0" fontId="44" fillId="0" borderId="0" xfId="0" applyFont="1"/>
    <xf numFmtId="0" fontId="19" fillId="10" borderId="22" xfId="8" applyBorder="1">
      <alignment horizontal="center" vertical="center"/>
    </xf>
    <xf numFmtId="0" fontId="29" fillId="5" borderId="16" xfId="17" applyFont="1">
      <alignment horizontal="center" vertical="center"/>
    </xf>
    <xf numFmtId="0" fontId="29" fillId="5" borderId="17" xfId="17" applyFont="1" applyBorder="1">
      <alignment horizontal="center" vertical="center"/>
    </xf>
    <xf numFmtId="0" fontId="50" fillId="11" borderId="12" xfId="16" applyFont="1" applyBorder="1">
      <alignment horizontal="center" vertical="center"/>
    </xf>
    <xf numFmtId="0" fontId="50" fillId="11" borderId="0" xfId="16" applyFont="1" applyBorder="1">
      <alignment horizontal="center" vertical="center"/>
    </xf>
    <xf numFmtId="0" fontId="45" fillId="5" borderId="63" xfId="6" applyFont="1" applyBorder="1">
      <alignment horizontal="left" vertical="center" indent="2"/>
    </xf>
    <xf numFmtId="0" fontId="45" fillId="0" borderId="63" xfId="13" applyFont="1" applyBorder="1">
      <alignment horizontal="center" vertical="center" wrapText="1"/>
    </xf>
    <xf numFmtId="0" fontId="40" fillId="0" borderId="63" xfId="16" applyFont="1" applyFill="1" applyBorder="1">
      <alignment horizontal="center" vertical="center"/>
    </xf>
    <xf numFmtId="0" fontId="45" fillId="0" borderId="21" xfId="13" applyFont="1">
      <alignment horizontal="center" vertical="center" wrapText="1"/>
    </xf>
    <xf numFmtId="0" fontId="43" fillId="0" borderId="0" xfId="0" applyFont="1" applyAlignment="1">
      <alignment vertical="center"/>
    </xf>
    <xf numFmtId="0" fontId="45" fillId="0" borderId="66" xfId="13" applyFont="1" applyBorder="1">
      <alignment horizontal="center" vertical="center" wrapText="1"/>
    </xf>
    <xf numFmtId="0" fontId="0" fillId="15" borderId="66" xfId="0" applyFill="1" applyBorder="1"/>
    <xf numFmtId="0" fontId="19" fillId="10" borderId="66" xfId="5" applyBorder="1" applyAlignment="1">
      <alignment vertical="center"/>
    </xf>
    <xf numFmtId="0" fontId="52" fillId="0" borderId="66" xfId="13" applyFont="1" applyBorder="1" applyAlignment="1">
      <alignment horizontal="right" vertical="center" wrapText="1" indent="9"/>
    </xf>
    <xf numFmtId="0" fontId="38" fillId="0" borderId="0" xfId="0" applyFont="1"/>
    <xf numFmtId="0" fontId="16" fillId="0" borderId="0" xfId="13" applyFont="1" applyBorder="1" applyAlignment="1">
      <alignment horizontal="right" vertical="center" wrapText="1" indent="9"/>
    </xf>
    <xf numFmtId="0" fontId="51" fillId="11" borderId="16" xfId="16" applyFont="1">
      <alignment horizontal="center" vertical="center"/>
    </xf>
    <xf numFmtId="0" fontId="40" fillId="0" borderId="0" xfId="0" applyFont="1"/>
    <xf numFmtId="0" fontId="45" fillId="0" borderId="0" xfId="0" applyFont="1"/>
    <xf numFmtId="0" fontId="45" fillId="2" borderId="0" xfId="0" applyFont="1" applyFill="1"/>
    <xf numFmtId="0" fontId="45" fillId="0" borderId="39" xfId="13" applyFont="1" applyBorder="1">
      <alignment horizontal="center" vertical="center" wrapText="1"/>
    </xf>
    <xf numFmtId="0" fontId="30" fillId="9" borderId="66" xfId="19" applyFont="1" applyBorder="1">
      <alignment horizontal="center" vertical="center"/>
    </xf>
    <xf numFmtId="3" fontId="45" fillId="2" borderId="66" xfId="0" applyNumberFormat="1" applyFont="1" applyFill="1" applyBorder="1" applyAlignment="1">
      <alignment horizontal="center" vertical="center"/>
    </xf>
    <xf numFmtId="3" fontId="45" fillId="0" borderId="66" xfId="0" applyNumberFormat="1" applyFont="1" applyBorder="1" applyAlignment="1">
      <alignment horizontal="center" vertical="center"/>
    </xf>
    <xf numFmtId="0" fontId="45" fillId="0" borderId="62" xfId="13" applyFont="1" applyBorder="1">
      <alignment horizontal="center" vertical="center" wrapText="1"/>
    </xf>
    <xf numFmtId="0" fontId="30" fillId="9" borderId="18" xfId="19" applyFont="1">
      <alignment horizontal="center" vertical="center"/>
    </xf>
    <xf numFmtId="0" fontId="30" fillId="6" borderId="19" xfId="11" applyFont="1">
      <alignment horizontal="center" vertical="center" wrapText="1"/>
    </xf>
    <xf numFmtId="0" fontId="30" fillId="6" borderId="19" xfId="11" applyFont="1" applyAlignment="1">
      <alignment horizontal="right" vertical="center" wrapText="1" indent="3"/>
    </xf>
    <xf numFmtId="0" fontId="51" fillId="11" borderId="66" xfId="16" applyFont="1" applyBorder="1">
      <alignment horizontal="center" vertical="center"/>
    </xf>
    <xf numFmtId="0" fontId="30" fillId="9" borderId="66" xfId="19" applyFont="1" applyBorder="1" applyAlignment="1">
      <alignment horizontal="right" vertical="center" indent="3"/>
    </xf>
    <xf numFmtId="0" fontId="45" fillId="0" borderId="66" xfId="13" applyFont="1" applyBorder="1" applyAlignment="1">
      <alignment horizontal="right" vertical="center" wrapText="1" indent="3"/>
    </xf>
    <xf numFmtId="0" fontId="30" fillId="6" borderId="66" xfId="11" applyFont="1" applyBorder="1" applyAlignment="1">
      <alignment horizontal="right" vertical="center" wrapText="1" indent="3"/>
    </xf>
    <xf numFmtId="0" fontId="19" fillId="2" borderId="56" xfId="8" applyFill="1" applyBorder="1">
      <alignment horizontal="center" vertical="center"/>
    </xf>
    <xf numFmtId="0" fontId="34" fillId="0" borderId="0" xfId="0" applyFont="1"/>
    <xf numFmtId="0" fontId="19" fillId="2" borderId="0" xfId="8" applyFill="1" applyBorder="1" applyAlignment="1">
      <alignment vertical="center"/>
    </xf>
    <xf numFmtId="0" fontId="19" fillId="2" borderId="0" xfId="8" applyFill="1" applyBorder="1">
      <alignment horizontal="center" vertical="center"/>
    </xf>
    <xf numFmtId="0" fontId="28" fillId="0" borderId="66" xfId="0" applyFont="1" applyBorder="1" applyAlignment="1">
      <alignment horizontal="center" vertical="center"/>
    </xf>
    <xf numFmtId="3" fontId="11" fillId="0" borderId="53" xfId="0" applyNumberFormat="1" applyFont="1" applyBorder="1" applyAlignment="1">
      <alignment horizontal="center"/>
    </xf>
    <xf numFmtId="0" fontId="19" fillId="9" borderId="53" xfId="19" applyBorder="1">
      <alignment horizontal="center" vertical="center"/>
    </xf>
    <xf numFmtId="0" fontId="19" fillId="10" borderId="56" xfId="8" applyBorder="1">
      <alignment horizontal="center" vertical="center"/>
    </xf>
    <xf numFmtId="0" fontId="19" fillId="10" borderId="77" xfId="8" applyBorder="1" applyAlignment="1">
      <alignment vertical="center"/>
    </xf>
    <xf numFmtId="0" fontId="12" fillId="14" borderId="36" xfId="16" applyFont="1" applyFill="1" applyBorder="1">
      <alignment horizontal="center" vertical="center"/>
    </xf>
    <xf numFmtId="0" fontId="45" fillId="0" borderId="66" xfId="0" applyFont="1" applyBorder="1" applyAlignment="1">
      <alignment horizontal="center" vertical="center"/>
    </xf>
    <xf numFmtId="0" fontId="10" fillId="27" borderId="66" xfId="17" applyFill="1" applyBorder="1">
      <alignment horizontal="center" vertical="center"/>
    </xf>
    <xf numFmtId="0" fontId="28" fillId="24" borderId="66" xfId="0" applyFont="1" applyFill="1" applyBorder="1" applyAlignment="1">
      <alignment horizontal="center"/>
    </xf>
    <xf numFmtId="0" fontId="0" fillId="24" borderId="66" xfId="13" applyFont="1" applyFill="1" applyBorder="1">
      <alignment horizontal="center" vertical="center" wrapText="1"/>
    </xf>
    <xf numFmtId="0" fontId="4" fillId="28" borderId="66" xfId="13" applyFont="1" applyFill="1" applyBorder="1">
      <alignment horizontal="center" vertical="center" wrapText="1"/>
    </xf>
    <xf numFmtId="164" fontId="4" fillId="14" borderId="66" xfId="23" applyFont="1" applyFill="1" applyBorder="1" applyAlignment="1">
      <alignment horizontal="center"/>
    </xf>
    <xf numFmtId="164" fontId="4" fillId="32" borderId="66" xfId="23" applyFont="1" applyFill="1" applyBorder="1" applyAlignment="1">
      <alignment horizontal="center"/>
    </xf>
    <xf numFmtId="0" fontId="29" fillId="2" borderId="66" xfId="17" applyFont="1" applyFill="1" applyBorder="1">
      <alignment horizontal="center" vertical="center"/>
    </xf>
    <xf numFmtId="0" fontId="29" fillId="2" borderId="66" xfId="0" applyFont="1" applyFill="1" applyBorder="1" applyAlignment="1">
      <alignment horizontal="center" wrapText="1"/>
    </xf>
    <xf numFmtId="0" fontId="50" fillId="11" borderId="66" xfId="16" applyFont="1" applyBorder="1">
      <alignment horizontal="center" vertical="center"/>
    </xf>
    <xf numFmtId="0" fontId="29" fillId="0" borderId="66" xfId="13" applyFont="1" applyBorder="1">
      <alignment horizontal="center" vertical="center" wrapText="1"/>
    </xf>
    <xf numFmtId="1" fontId="29" fillId="0" borderId="66" xfId="13" applyNumberFormat="1" applyFont="1" applyBorder="1" applyAlignment="1">
      <alignment horizontal="right" vertical="center" wrapText="1"/>
    </xf>
    <xf numFmtId="0" fontId="29" fillId="12" borderId="66" xfId="17" applyFont="1" applyFill="1" applyBorder="1">
      <alignment horizontal="center" vertical="center"/>
    </xf>
    <xf numFmtId="0" fontId="29" fillId="12" borderId="66" xfId="13" applyFont="1" applyFill="1" applyBorder="1" applyAlignment="1">
      <alignment vertical="center" wrapText="1"/>
    </xf>
    <xf numFmtId="1" fontId="29" fillId="12" borderId="66" xfId="0" applyNumberFormat="1" applyFont="1" applyFill="1" applyBorder="1" applyAlignment="1">
      <alignment horizontal="right"/>
    </xf>
    <xf numFmtId="0" fontId="32" fillId="14" borderId="66" xfId="0" applyFont="1" applyFill="1" applyBorder="1"/>
    <xf numFmtId="0" fontId="32" fillId="14" borderId="66" xfId="0" applyFont="1" applyFill="1" applyBorder="1" applyAlignment="1">
      <alignment horizontal="right"/>
    </xf>
    <xf numFmtId="0" fontId="29" fillId="0" borderId="66" xfId="17" applyFont="1" applyFill="1" applyBorder="1">
      <alignment horizontal="center" vertical="center"/>
    </xf>
    <xf numFmtId="164" fontId="29" fillId="0" borderId="66" xfId="0" applyNumberFormat="1" applyFont="1" applyBorder="1" applyAlignment="1">
      <alignment horizontal="right"/>
    </xf>
    <xf numFmtId="164" fontId="29" fillId="24" borderId="66" xfId="0" applyNumberFormat="1" applyFont="1" applyFill="1" applyBorder="1" applyAlignment="1">
      <alignment horizontal="right"/>
    </xf>
    <xf numFmtId="0" fontId="29" fillId="14" borderId="66" xfId="13" applyFont="1" applyFill="1" applyBorder="1">
      <alignment horizontal="center" vertical="center" wrapText="1"/>
    </xf>
    <xf numFmtId="164" fontId="29" fillId="14" borderId="66" xfId="0" applyNumberFormat="1" applyFont="1" applyFill="1" applyBorder="1" applyAlignment="1">
      <alignment horizontal="right"/>
    </xf>
    <xf numFmtId="164" fontId="29" fillId="0" borderId="66" xfId="0" applyNumberFormat="1" applyFont="1" applyBorder="1" applyAlignment="1">
      <alignment horizontal="right" vertical="center"/>
    </xf>
    <xf numFmtId="0" fontId="29" fillId="12" borderId="66" xfId="13" applyFont="1" applyFill="1" applyBorder="1">
      <alignment horizontal="center" vertical="center" wrapText="1"/>
    </xf>
    <xf numFmtId="164" fontId="29" fillId="13" borderId="66" xfId="0" applyNumberFormat="1" applyFont="1" applyFill="1" applyBorder="1" applyAlignment="1">
      <alignment horizontal="right" vertical="center"/>
    </xf>
    <xf numFmtId="2" fontId="49" fillId="9" borderId="66" xfId="19" applyNumberFormat="1" applyFont="1" applyBorder="1" applyAlignment="1">
      <alignment horizontal="right" vertical="center"/>
    </xf>
    <xf numFmtId="2" fontId="29" fillId="0" borderId="66" xfId="0" applyNumberFormat="1" applyFont="1" applyBorder="1" applyAlignment="1">
      <alignment horizontal="right"/>
    </xf>
    <xf numFmtId="1" fontId="29" fillId="0" borderId="66" xfId="17" applyNumberFormat="1" applyFont="1" applyFill="1" applyBorder="1" applyAlignment="1">
      <alignment horizontal="right" vertical="center"/>
    </xf>
    <xf numFmtId="2" fontId="49" fillId="10" borderId="66" xfId="8" applyNumberFormat="1" applyFont="1" applyBorder="1" applyAlignment="1">
      <alignment horizontal="right" vertical="center" indent="3"/>
    </xf>
    <xf numFmtId="1" fontId="29" fillId="0" borderId="66" xfId="13" applyNumberFormat="1" applyFont="1" applyBorder="1" applyAlignment="1">
      <alignment horizontal="right" vertical="center" wrapText="1" indent="3"/>
    </xf>
    <xf numFmtId="3" fontId="29" fillId="0" borderId="53" xfId="13" applyNumberFormat="1" applyFont="1" applyBorder="1">
      <alignment horizontal="center" vertical="center" wrapText="1"/>
    </xf>
    <xf numFmtId="3" fontId="31" fillId="0" borderId="55" xfId="0" applyNumberFormat="1" applyFont="1" applyBorder="1" applyAlignment="1">
      <alignment horizontal="center" vertical="center"/>
    </xf>
    <xf numFmtId="3" fontId="31" fillId="0" borderId="63" xfId="0" applyNumberFormat="1" applyFont="1" applyBorder="1" applyAlignment="1">
      <alignment horizontal="center" vertical="center"/>
    </xf>
    <xf numFmtId="0" fontId="54" fillId="24" borderId="63" xfId="0" applyFont="1" applyFill="1" applyBorder="1" applyAlignment="1">
      <alignment vertical="center" wrapText="1"/>
    </xf>
    <xf numFmtId="0" fontId="29" fillId="24" borderId="29" xfId="17" applyFont="1" applyFill="1" applyBorder="1">
      <alignment horizontal="center" vertical="center"/>
    </xf>
    <xf numFmtId="3" fontId="31" fillId="24" borderId="63" xfId="0" applyNumberFormat="1" applyFont="1" applyFill="1" applyBorder="1" applyAlignment="1">
      <alignment horizontal="center" vertical="center"/>
    </xf>
    <xf numFmtId="0" fontId="29" fillId="5" borderId="66" xfId="17" applyFont="1" applyBorder="1">
      <alignment horizontal="center" vertical="center"/>
    </xf>
    <xf numFmtId="165" fontId="29" fillId="0" borderId="66" xfId="13" applyNumberFormat="1" applyFont="1" applyBorder="1">
      <alignment horizontal="center" vertical="center" wrapText="1"/>
    </xf>
    <xf numFmtId="0" fontId="29" fillId="0" borderId="66" xfId="0" applyFont="1" applyBorder="1" applyAlignment="1">
      <alignment horizontal="center"/>
    </xf>
    <xf numFmtId="0" fontId="29" fillId="0" borderId="63" xfId="13" applyFont="1" applyBorder="1">
      <alignment horizontal="center" vertical="center" wrapText="1"/>
    </xf>
    <xf numFmtId="0" fontId="29" fillId="0" borderId="63" xfId="0" applyFont="1" applyBorder="1" applyAlignment="1">
      <alignment horizontal="center"/>
    </xf>
    <xf numFmtId="0" fontId="29" fillId="0" borderId="53" xfId="0" applyFont="1" applyBorder="1" applyAlignment="1">
      <alignment horizontal="center" vertical="center"/>
    </xf>
    <xf numFmtId="0" fontId="29" fillId="7" borderId="21" xfId="13" applyFont="1" applyFill="1">
      <alignment horizontal="center" vertical="center" wrapText="1"/>
    </xf>
    <xf numFmtId="0" fontId="29" fillId="0" borderId="21" xfId="13" applyFont="1">
      <alignment horizontal="center" vertical="center" wrapText="1"/>
    </xf>
    <xf numFmtId="9" fontId="29" fillId="0" borderId="21" xfId="13" applyNumberFormat="1" applyFont="1">
      <alignment horizontal="center" vertical="center" wrapText="1"/>
    </xf>
    <xf numFmtId="0" fontId="20" fillId="6" borderId="66" xfId="11" applyBorder="1">
      <alignment horizontal="center" vertical="center" wrapText="1"/>
    </xf>
    <xf numFmtId="0" fontId="11" fillId="15" borderId="66" xfId="0" applyFont="1" applyFill="1" applyBorder="1" applyAlignment="1">
      <alignment horizontal="left" vertical="center"/>
    </xf>
    <xf numFmtId="0" fontId="41" fillId="9" borderId="66" xfId="19" applyFont="1" applyBorder="1">
      <alignment horizontal="center" vertical="center"/>
    </xf>
    <xf numFmtId="0" fontId="19" fillId="10" borderId="66" xfId="5" applyBorder="1">
      <alignment horizontal="left" vertical="center" indent="2"/>
    </xf>
    <xf numFmtId="0" fontId="52" fillId="0" borderId="66" xfId="13" applyFont="1" applyBorder="1">
      <alignment horizontal="center" vertical="center" wrapText="1"/>
    </xf>
    <xf numFmtId="0" fontId="19" fillId="0" borderId="84" xfId="8" applyFill="1" applyBorder="1" applyAlignment="1">
      <alignment vertical="center"/>
    </xf>
    <xf numFmtId="166" fontId="45" fillId="0" borderId="66" xfId="13" applyNumberFormat="1" applyFont="1" applyBorder="1">
      <alignment horizontal="center" vertical="center" wrapText="1"/>
    </xf>
    <xf numFmtId="0" fontId="45" fillId="7" borderId="66" xfId="13" applyFont="1" applyFill="1" applyBorder="1">
      <alignment horizontal="center" vertical="center" wrapText="1"/>
    </xf>
    <xf numFmtId="0" fontId="45" fillId="7" borderId="66" xfId="6" applyFont="1" applyFill="1" applyBorder="1">
      <alignment horizontal="left" vertical="center" indent="2"/>
    </xf>
    <xf numFmtId="0" fontId="45" fillId="7" borderId="66" xfId="0" applyFont="1" applyFill="1" applyBorder="1" applyAlignment="1">
      <alignment horizontal="center"/>
    </xf>
    <xf numFmtId="0" fontId="45" fillId="7" borderId="66" xfId="13" applyFont="1" applyFill="1" applyBorder="1" applyAlignment="1">
      <alignment horizontal="left" vertical="center" wrapText="1"/>
    </xf>
    <xf numFmtId="0" fontId="45" fillId="15" borderId="39" xfId="13" applyFont="1" applyFill="1" applyBorder="1">
      <alignment horizontal="center" vertical="center" wrapText="1"/>
    </xf>
    <xf numFmtId="0" fontId="0" fillId="19" borderId="53" xfId="13" applyFont="1" applyFill="1" applyBorder="1">
      <alignment horizontal="center" vertical="center" wrapText="1"/>
    </xf>
    <xf numFmtId="0" fontId="0" fillId="13" borderId="66" xfId="13" applyFont="1" applyFill="1" applyBorder="1">
      <alignment horizontal="center" vertical="center" wrapText="1"/>
    </xf>
    <xf numFmtId="0" fontId="19" fillId="12" borderId="53" xfId="8" applyFill="1" applyBorder="1">
      <alignment horizontal="center" vertical="center"/>
    </xf>
    <xf numFmtId="0" fontId="5" fillId="5" borderId="0" xfId="0" applyFont="1" applyFill="1" applyAlignment="1">
      <alignment horizontal="center" vertical="center"/>
    </xf>
    <xf numFmtId="0" fontId="17" fillId="7" borderId="53" xfId="0" applyFont="1" applyFill="1" applyBorder="1" applyAlignment="1">
      <alignment horizontal="center" vertical="center"/>
    </xf>
    <xf numFmtId="0" fontId="33" fillId="7" borderId="53" xfId="8" applyFont="1" applyFill="1" applyBorder="1">
      <alignment horizontal="center" vertical="center"/>
    </xf>
    <xf numFmtId="0" fontId="28" fillId="7" borderId="66" xfId="0" applyFont="1" applyFill="1" applyBorder="1" applyAlignment="1">
      <alignment horizontal="center"/>
    </xf>
    <xf numFmtId="0" fontId="0" fillId="7" borderId="57" xfId="13" applyFont="1" applyFill="1" applyBorder="1">
      <alignment horizontal="center" vertical="center" wrapText="1"/>
    </xf>
    <xf numFmtId="0" fontId="0" fillId="7" borderId="64" xfId="13" applyFont="1" applyFill="1" applyBorder="1">
      <alignment horizontal="center" vertical="center" wrapText="1"/>
    </xf>
    <xf numFmtId="0" fontId="10" fillId="7" borderId="58" xfId="17" applyFill="1" applyBorder="1">
      <alignment horizontal="center" vertical="center"/>
    </xf>
    <xf numFmtId="0" fontId="10" fillId="7" borderId="24" xfId="17" applyFill="1" applyBorder="1">
      <alignment horizontal="center" vertical="center"/>
    </xf>
    <xf numFmtId="0" fontId="53" fillId="7" borderId="63" xfId="13" applyFont="1" applyFill="1" applyBorder="1" applyAlignment="1">
      <alignment horizontal="left" vertical="center" wrapText="1"/>
    </xf>
    <xf numFmtId="0" fontId="29" fillId="7" borderId="29" xfId="17" applyFont="1" applyFill="1" applyBorder="1">
      <alignment horizontal="center" vertical="center"/>
    </xf>
    <xf numFmtId="0" fontId="31" fillId="7" borderId="63" xfId="0" applyFont="1" applyFill="1" applyBorder="1" applyAlignment="1">
      <alignment vertical="center"/>
    </xf>
    <xf numFmtId="0" fontId="29" fillId="7" borderId="66" xfId="13" applyFont="1" applyFill="1" applyBorder="1">
      <alignment horizontal="center" vertical="center" wrapText="1"/>
    </xf>
    <xf numFmtId="0" fontId="29" fillId="7" borderId="66" xfId="17" applyFont="1" applyFill="1" applyBorder="1">
      <alignment horizontal="center" vertical="center"/>
    </xf>
    <xf numFmtId="0" fontId="53" fillId="7" borderId="66" xfId="13" applyFont="1" applyFill="1" applyBorder="1">
      <alignment horizontal="center" vertical="center" wrapText="1"/>
    </xf>
    <xf numFmtId="0" fontId="0" fillId="7" borderId="62" xfId="13" applyFont="1" applyFill="1" applyBorder="1">
      <alignment horizontal="center" vertical="center" wrapText="1"/>
    </xf>
    <xf numFmtId="0" fontId="10" fillId="7" borderId="68" xfId="17" applyFill="1" applyBorder="1">
      <alignment horizontal="center" vertical="center"/>
    </xf>
    <xf numFmtId="0" fontId="53" fillId="7" borderId="21" xfId="13" applyFont="1" applyFill="1">
      <alignment horizontal="center" vertical="center" wrapText="1"/>
    </xf>
    <xf numFmtId="0" fontId="29" fillId="7" borderId="24" xfId="17" applyFont="1" applyFill="1" applyBorder="1">
      <alignment horizontal="center" vertical="center"/>
    </xf>
    <xf numFmtId="0" fontId="55" fillId="0" borderId="53" xfId="8" applyFont="1" applyFill="1" applyBorder="1">
      <alignment horizontal="center" vertical="center"/>
    </xf>
    <xf numFmtId="0" fontId="37" fillId="26" borderId="53" xfId="0" applyFont="1" applyFill="1" applyBorder="1" applyAlignment="1">
      <alignment horizontal="center" vertical="center"/>
    </xf>
    <xf numFmtId="0" fontId="55" fillId="12" borderId="53" xfId="8" applyFont="1" applyFill="1" applyBorder="1">
      <alignment horizontal="center" vertical="center"/>
    </xf>
    <xf numFmtId="0" fontId="37" fillId="12" borderId="53" xfId="0" applyFont="1" applyFill="1" applyBorder="1" applyAlignment="1">
      <alignment horizontal="center" vertical="center"/>
    </xf>
    <xf numFmtId="0" fontId="55" fillId="19" borderId="53" xfId="8" applyFont="1" applyFill="1" applyBorder="1">
      <alignment horizontal="center" vertical="center"/>
    </xf>
    <xf numFmtId="0" fontId="12" fillId="19" borderId="53" xfId="8" applyFont="1" applyFill="1" applyBorder="1">
      <alignment horizontal="center" vertical="center"/>
    </xf>
    <xf numFmtId="0" fontId="37" fillId="19" borderId="53" xfId="0" applyFont="1" applyFill="1" applyBorder="1" applyAlignment="1">
      <alignment horizontal="center" vertical="center"/>
    </xf>
    <xf numFmtId="2" fontId="1" fillId="0" borderId="53" xfId="13" applyNumberFormat="1" applyFont="1" applyBorder="1">
      <alignment horizontal="center" vertical="center" wrapText="1"/>
    </xf>
    <xf numFmtId="2" fontId="1" fillId="14" borderId="54" xfId="17" applyNumberFormat="1" applyFont="1" applyFill="1" applyBorder="1" applyAlignment="1">
      <alignment horizontal="right" vertical="center" indent="1"/>
    </xf>
    <xf numFmtId="2" fontId="1" fillId="14" borderId="54" xfId="13" applyNumberFormat="1" applyFont="1" applyFill="1" applyBorder="1" applyAlignment="1">
      <alignment horizontal="right" vertical="center" wrapText="1" indent="1"/>
    </xf>
    <xf numFmtId="2" fontId="1" fillId="0" borderId="66" xfId="17" applyNumberFormat="1" applyFont="1" applyFill="1" applyBorder="1">
      <alignment horizontal="center" vertical="center"/>
    </xf>
    <xf numFmtId="2" fontId="1" fillId="0" borderId="66" xfId="13" applyNumberFormat="1" applyFont="1" applyBorder="1">
      <alignment horizontal="center" vertical="center" wrapText="1"/>
    </xf>
    <xf numFmtId="2" fontId="1" fillId="24" borderId="66" xfId="17" applyNumberFormat="1" applyFont="1" applyFill="1" applyBorder="1">
      <alignment horizontal="center" vertical="center"/>
    </xf>
    <xf numFmtId="2" fontId="56" fillId="28" borderId="66" xfId="13" applyNumberFormat="1" applyFont="1" applyFill="1" applyBorder="1">
      <alignment horizontal="center" vertical="center" wrapText="1"/>
    </xf>
    <xf numFmtId="2" fontId="12" fillId="10" borderId="81" xfId="8" applyNumberFormat="1" applyFont="1" applyBorder="1" applyAlignment="1">
      <alignment vertical="center"/>
    </xf>
    <xf numFmtId="2" fontId="57" fillId="2" borderId="0" xfId="8" applyNumberFormat="1" applyFont="1" applyFill="1" applyBorder="1" applyAlignment="1">
      <alignment vertical="center"/>
    </xf>
    <xf numFmtId="2" fontId="12" fillId="2" borderId="0" xfId="8" applyNumberFormat="1" applyFont="1" applyFill="1" applyBorder="1" applyAlignment="1">
      <alignment vertical="center"/>
    </xf>
    <xf numFmtId="2" fontId="1" fillId="2" borderId="0" xfId="13" applyNumberFormat="1" applyFont="1" applyFill="1" applyBorder="1" applyAlignment="1">
      <alignment horizontal="right" vertical="center" wrapText="1" indent="1"/>
    </xf>
    <xf numFmtId="0" fontId="0" fillId="7" borderId="85" xfId="13" applyFont="1" applyFill="1" applyBorder="1">
      <alignment horizontal="center" vertical="center" wrapText="1"/>
    </xf>
    <xf numFmtId="0" fontId="0" fillId="7" borderId="86" xfId="13" applyFont="1" applyFill="1" applyBorder="1">
      <alignment horizontal="center" vertical="center" wrapText="1"/>
    </xf>
    <xf numFmtId="0" fontId="0" fillId="7" borderId="6" xfId="13" applyFont="1" applyFill="1" applyBorder="1">
      <alignment horizontal="center" vertical="center" wrapText="1"/>
    </xf>
    <xf numFmtId="0" fontId="0" fillId="7" borderId="87" xfId="13" applyFont="1" applyFill="1" applyBorder="1">
      <alignment horizontal="center" vertical="center" wrapText="1"/>
    </xf>
    <xf numFmtId="0" fontId="0" fillId="7" borderId="80" xfId="13" applyFont="1" applyFill="1" applyBorder="1">
      <alignment horizontal="center" vertical="center" wrapText="1"/>
    </xf>
    <xf numFmtId="10" fontId="1" fillId="0" borderId="66" xfId="22" applyNumberFormat="1" applyFont="1" applyFill="1" applyBorder="1" applyAlignment="1">
      <alignment horizontal="center" vertical="center"/>
    </xf>
    <xf numFmtId="166" fontId="1" fillId="0" borderId="66" xfId="22" applyNumberFormat="1" applyFont="1" applyFill="1" applyBorder="1" applyAlignment="1">
      <alignment horizontal="center" vertical="center"/>
    </xf>
    <xf numFmtId="9" fontId="1" fillId="0" borderId="66" xfId="22" applyFont="1" applyBorder="1" applyAlignment="1">
      <alignment horizontal="center"/>
    </xf>
    <xf numFmtId="3" fontId="31" fillId="0" borderId="65" xfId="0" applyNumberFormat="1" applyFont="1" applyBorder="1" applyAlignment="1">
      <alignment horizontal="center" vertical="center"/>
    </xf>
    <xf numFmtId="0" fontId="0" fillId="13" borderId="90" xfId="13" applyFont="1" applyFill="1" applyBorder="1" applyAlignment="1">
      <alignment vertical="center" wrapText="1"/>
    </xf>
    <xf numFmtId="1" fontId="29" fillId="0" borderId="63" xfId="13" applyNumberFormat="1" applyFont="1" applyBorder="1">
      <alignment horizontal="center" vertical="center" wrapText="1"/>
    </xf>
    <xf numFmtId="0" fontId="19" fillId="9" borderId="66" xfId="19" applyBorder="1" applyAlignment="1">
      <alignment horizontal="left" vertical="center" indent="5"/>
    </xf>
    <xf numFmtId="0" fontId="19" fillId="9" borderId="66" xfId="19" applyBorder="1" applyAlignment="1">
      <alignment horizontal="right" vertical="center" indent="5"/>
    </xf>
    <xf numFmtId="0" fontId="8" fillId="0" borderId="66" xfId="13" applyFont="1" applyBorder="1">
      <alignment horizontal="center" vertical="center" wrapText="1"/>
    </xf>
    <xf numFmtId="0" fontId="23" fillId="2" borderId="28" xfId="16" applyFill="1" applyBorder="1">
      <alignment horizontal="center" vertical="center"/>
    </xf>
    <xf numFmtId="0" fontId="29" fillId="19" borderId="66" xfId="17" applyFont="1" applyFill="1" applyBorder="1">
      <alignment horizontal="center" vertical="center"/>
    </xf>
    <xf numFmtId="0" fontId="12" fillId="14" borderId="66" xfId="16" applyFont="1" applyFill="1" applyBorder="1">
      <alignment horizontal="center" vertical="center"/>
    </xf>
    <xf numFmtId="0" fontId="10" fillId="5" borderId="66" xfId="17" applyBorder="1" applyAlignment="1">
      <alignment horizontal="center" vertical="center" wrapText="1"/>
    </xf>
    <xf numFmtId="2" fontId="45" fillId="0" borderId="66" xfId="13" applyNumberFormat="1" applyFont="1" applyBorder="1">
      <alignment horizontal="center" vertical="center" wrapText="1"/>
    </xf>
    <xf numFmtId="2" fontId="45" fillId="0" borderId="21" xfId="13" applyNumberFormat="1" applyFont="1">
      <alignment horizontal="center" vertical="center" wrapText="1"/>
    </xf>
    <xf numFmtId="2" fontId="30" fillId="9" borderId="18" xfId="19" applyNumberFormat="1" applyFont="1">
      <alignment horizontal="center" vertical="center"/>
    </xf>
    <xf numFmtId="3" fontId="30" fillId="6" borderId="19" xfId="11" applyNumberFormat="1" applyFont="1">
      <alignment horizontal="center" vertical="center" wrapText="1"/>
    </xf>
    <xf numFmtId="0" fontId="45" fillId="7" borderId="66" xfId="17" applyFont="1" applyFill="1" applyBorder="1">
      <alignment horizontal="center" vertical="center"/>
    </xf>
    <xf numFmtId="0" fontId="45" fillId="7" borderId="66" xfId="12" applyFont="1" applyBorder="1">
      <alignment horizontal="left" vertical="center" wrapText="1" indent="11"/>
    </xf>
    <xf numFmtId="0" fontId="40" fillId="7" borderId="66" xfId="13" applyFont="1" applyFill="1" applyBorder="1">
      <alignment horizontal="center" vertical="center" wrapText="1"/>
    </xf>
    <xf numFmtId="0" fontId="45" fillId="7" borderId="66" xfId="0" applyFont="1" applyFill="1" applyBorder="1" applyAlignment="1">
      <alignment horizontal="center" vertical="center" wrapText="1"/>
    </xf>
    <xf numFmtId="0" fontId="45" fillId="0" borderId="66" xfId="17" applyFont="1" applyFill="1" applyBorder="1">
      <alignment horizontal="center" vertical="center"/>
    </xf>
    <xf numFmtId="0" fontId="45" fillId="0" borderId="66" xfId="12" applyFont="1" applyFill="1" applyBorder="1">
      <alignment horizontal="left" vertical="center" wrapText="1" indent="11"/>
    </xf>
    <xf numFmtId="0" fontId="45" fillId="0" borderId="66" xfId="0" applyFont="1" applyBorder="1" applyAlignment="1">
      <alignment horizontal="center" vertical="center" wrapText="1"/>
    </xf>
    <xf numFmtId="0" fontId="45" fillId="5" borderId="66" xfId="17" applyFont="1" applyBorder="1">
      <alignment horizontal="center" vertical="center"/>
    </xf>
    <xf numFmtId="0" fontId="45" fillId="7" borderId="66" xfId="0" applyFont="1" applyFill="1" applyBorder="1" applyAlignment="1">
      <alignment horizontal="center" vertical="center"/>
    </xf>
    <xf numFmtId="17" fontId="45" fillId="7" borderId="66" xfId="0" applyNumberFormat="1" applyFont="1" applyFill="1" applyBorder="1" applyAlignment="1">
      <alignment horizontal="center" vertical="center" wrapText="1"/>
    </xf>
    <xf numFmtId="0" fontId="45" fillId="7" borderId="66" xfId="0" applyFont="1" applyFill="1" applyBorder="1" applyAlignment="1">
      <alignment vertical="center" wrapText="1"/>
    </xf>
    <xf numFmtId="17" fontId="45" fillId="0" borderId="66" xfId="0" applyNumberFormat="1" applyFont="1" applyBorder="1" applyAlignment="1">
      <alignment horizontal="center" vertical="center" wrapText="1"/>
    </xf>
    <xf numFmtId="0" fontId="45" fillId="0" borderId="66" xfId="0" applyFont="1" applyBorder="1" applyAlignment="1">
      <alignment vertical="center" wrapText="1"/>
    </xf>
    <xf numFmtId="0" fontId="12" fillId="10" borderId="56" xfId="8" applyFont="1" applyBorder="1">
      <alignment horizontal="center" vertical="center"/>
    </xf>
    <xf numFmtId="0" fontId="12" fillId="10" borderId="60" xfId="8" applyFont="1" applyBorder="1">
      <alignment horizontal="center" vertical="center"/>
    </xf>
    <xf numFmtId="0" fontId="46" fillId="0" borderId="66" xfId="24" applyFont="1" applyFill="1" applyBorder="1" applyAlignment="1">
      <alignment horizontal="center"/>
    </xf>
    <xf numFmtId="0" fontId="45" fillId="5" borderId="66" xfId="6" applyFont="1" applyBorder="1" applyAlignment="1">
      <alignment horizontal="center" vertical="center"/>
    </xf>
    <xf numFmtId="0" fontId="47" fillId="0" borderId="66" xfId="15" applyFont="1" applyBorder="1">
      <alignment horizontal="center" vertical="center" wrapText="1"/>
    </xf>
    <xf numFmtId="0" fontId="48" fillId="0" borderId="66" xfId="7" applyFont="1" applyBorder="1">
      <alignment horizontal="center" vertical="center"/>
    </xf>
    <xf numFmtId="0" fontId="46" fillId="0" borderId="66" xfId="24" applyFont="1" applyBorder="1" applyAlignment="1">
      <alignment horizontal="center" vertical="center"/>
    </xf>
    <xf numFmtId="2" fontId="37" fillId="12" borderId="53" xfId="0" applyNumberFormat="1" applyFont="1" applyFill="1" applyBorder="1" applyAlignment="1">
      <alignment horizontal="center" vertical="center"/>
    </xf>
    <xf numFmtId="2" fontId="37" fillId="26" borderId="53" xfId="0" applyNumberFormat="1" applyFont="1" applyFill="1" applyBorder="1" applyAlignment="1">
      <alignment horizontal="center" vertical="center"/>
    </xf>
    <xf numFmtId="167" fontId="37" fillId="26" borderId="53" xfId="0" applyNumberFormat="1" applyFont="1" applyFill="1" applyBorder="1" applyAlignment="1">
      <alignment horizontal="center" vertical="center"/>
    </xf>
    <xf numFmtId="167" fontId="55" fillId="0" borderId="53" xfId="8" applyNumberFormat="1" applyFont="1" applyFill="1" applyBorder="1">
      <alignment horizontal="center" vertical="center"/>
    </xf>
    <xf numFmtId="9" fontId="0" fillId="0" borderId="0" xfId="22" applyFont="1"/>
    <xf numFmtId="10" fontId="1" fillId="2" borderId="0" xfId="22" applyNumberFormat="1" applyFont="1" applyFill="1" applyBorder="1" applyAlignment="1">
      <alignment horizontal="right" vertical="center" wrapText="1" indent="1"/>
    </xf>
    <xf numFmtId="10" fontId="0" fillId="0" borderId="0" xfId="22" applyNumberFormat="1" applyFont="1" applyAlignment="1">
      <alignment vertical="top"/>
    </xf>
    <xf numFmtId="0" fontId="19" fillId="6" borderId="66" xfId="11" applyFont="1" applyBorder="1">
      <alignment horizontal="center" vertical="center" wrapText="1"/>
    </xf>
    <xf numFmtId="0" fontId="42" fillId="0" borderId="0" xfId="0" applyFont="1"/>
    <xf numFmtId="49" fontId="29" fillId="12" borderId="14" xfId="0" applyNumberFormat="1" applyFont="1" applyFill="1" applyBorder="1" applyAlignment="1">
      <alignment horizontal="center" vertical="center"/>
    </xf>
    <xf numFmtId="0" fontId="50" fillId="11" borderId="16" xfId="16" applyFont="1">
      <alignment horizontal="center" vertical="center"/>
    </xf>
    <xf numFmtId="49" fontId="29" fillId="12" borderId="13" xfId="0" applyNumberFormat="1" applyFont="1" applyFill="1" applyBorder="1" applyAlignment="1">
      <alignment horizontal="center" vertical="center"/>
    </xf>
    <xf numFmtId="0" fontId="59" fillId="5" borderId="66" xfId="13" applyFont="1" applyFill="1" applyBorder="1">
      <alignment horizontal="center" vertical="center" wrapText="1"/>
    </xf>
    <xf numFmtId="0" fontId="59" fillId="0" borderId="66" xfId="15" applyFont="1" applyBorder="1">
      <alignment horizontal="center" vertical="center" wrapText="1"/>
    </xf>
    <xf numFmtId="0" fontId="59" fillId="2" borderId="66" xfId="15" applyFont="1" applyFill="1" applyBorder="1">
      <alignment horizontal="center" vertical="center" wrapText="1"/>
    </xf>
    <xf numFmtId="0" fontId="29" fillId="19" borderId="66" xfId="13" applyFont="1" applyFill="1" applyBorder="1">
      <alignment horizontal="center" vertical="center" wrapText="1"/>
    </xf>
    <xf numFmtId="0" fontId="59" fillId="19" borderId="66" xfId="13" applyFont="1" applyFill="1" applyBorder="1">
      <alignment horizontal="center" vertical="center" wrapText="1"/>
    </xf>
    <xf numFmtId="0" fontId="59" fillId="19" borderId="66" xfId="15" applyFont="1" applyFill="1" applyBorder="1">
      <alignment horizontal="center" vertical="center" wrapText="1"/>
    </xf>
    <xf numFmtId="0" fontId="29" fillId="3" borderId="66" xfId="13" applyFont="1" applyFill="1" applyBorder="1">
      <alignment horizontal="center" vertical="center" wrapText="1"/>
    </xf>
    <xf numFmtId="0" fontId="49" fillId="6" borderId="66" xfId="11" applyFont="1" applyBorder="1">
      <alignment horizontal="center" vertical="center" wrapText="1"/>
    </xf>
    <xf numFmtId="0" fontId="59" fillId="16" borderId="66" xfId="15" applyFont="1" applyFill="1" applyBorder="1">
      <alignment horizontal="center" vertical="center" wrapText="1"/>
    </xf>
    <xf numFmtId="0" fontId="29" fillId="16" borderId="66" xfId="17" applyFont="1" applyFill="1" applyBorder="1">
      <alignment horizontal="center" vertical="center"/>
    </xf>
    <xf numFmtId="0" fontId="59" fillId="3" borderId="66" xfId="15" applyFont="1" applyFill="1" applyBorder="1">
      <alignment horizontal="center" vertical="center" wrapText="1"/>
    </xf>
    <xf numFmtId="0" fontId="29" fillId="3" borderId="66" xfId="17" applyFont="1" applyFill="1" applyBorder="1">
      <alignment horizontal="center" vertical="center"/>
    </xf>
    <xf numFmtId="166" fontId="59" fillId="0" borderId="66" xfId="22" applyNumberFormat="1" applyFont="1" applyBorder="1" applyAlignment="1">
      <alignment horizontal="center" vertical="center" wrapText="1"/>
    </xf>
    <xf numFmtId="166" fontId="59" fillId="2" borderId="66" xfId="22" applyNumberFormat="1" applyFont="1" applyFill="1" applyBorder="1" applyAlignment="1">
      <alignment horizontal="center" vertical="center" wrapText="1"/>
    </xf>
    <xf numFmtId="166" fontId="29" fillId="5" borderId="66" xfId="22" applyNumberFormat="1" applyFont="1" applyFill="1" applyBorder="1" applyAlignment="1">
      <alignment horizontal="center" vertical="center"/>
    </xf>
    <xf numFmtId="166" fontId="59" fillId="19" borderId="66" xfId="22" applyNumberFormat="1" applyFont="1" applyFill="1" applyBorder="1" applyAlignment="1">
      <alignment horizontal="center" vertical="center" wrapText="1"/>
    </xf>
    <xf numFmtId="166" fontId="29" fillId="19" borderId="66" xfId="22" applyNumberFormat="1" applyFont="1" applyFill="1" applyBorder="1" applyAlignment="1">
      <alignment horizontal="center" vertical="center"/>
    </xf>
    <xf numFmtId="166" fontId="59" fillId="7" borderId="66" xfId="22" applyNumberFormat="1" applyFont="1" applyFill="1" applyBorder="1" applyAlignment="1">
      <alignment horizontal="center" vertical="center" wrapText="1"/>
    </xf>
    <xf numFmtId="0" fontId="50" fillId="2" borderId="0" xfId="16" applyFont="1" applyFill="1" applyBorder="1">
      <alignment horizontal="center" vertical="center"/>
    </xf>
    <xf numFmtId="0" fontId="29" fillId="0" borderId="0" xfId="0" applyFont="1" applyAlignment="1">
      <alignment horizontal="center"/>
    </xf>
    <xf numFmtId="0" fontId="50" fillId="11" borderId="24" xfId="16" applyFont="1" applyBorder="1">
      <alignment horizontal="center" vertical="center"/>
    </xf>
    <xf numFmtId="0" fontId="59" fillId="5" borderId="21" xfId="13" applyFont="1" applyFill="1">
      <alignment horizontal="center" vertical="center" wrapText="1"/>
    </xf>
    <xf numFmtId="0" fontId="59" fillId="5" borderId="20" xfId="15" applyFont="1" applyFill="1">
      <alignment horizontal="center" vertical="center" wrapText="1"/>
    </xf>
    <xf numFmtId="0" fontId="59" fillId="0" borderId="20" xfId="15" applyFont="1">
      <alignment horizontal="center" vertical="center" wrapText="1"/>
    </xf>
    <xf numFmtId="0" fontId="29" fillId="5" borderId="24" xfId="17" applyFont="1" applyBorder="1">
      <alignment horizontal="center" vertical="center"/>
    </xf>
    <xf numFmtId="0" fontId="29" fillId="2" borderId="0" xfId="0" applyFont="1" applyFill="1"/>
    <xf numFmtId="0" fontId="59" fillId="2" borderId="0" xfId="15" applyFont="1" applyFill="1" applyBorder="1">
      <alignment horizontal="center" vertical="center" wrapText="1"/>
    </xf>
    <xf numFmtId="0" fontId="29" fillId="2" borderId="0" xfId="17" applyFont="1" applyFill="1" applyBorder="1">
      <alignment horizontal="center" vertical="center"/>
    </xf>
    <xf numFmtId="9" fontId="59" fillId="0" borderId="20" xfId="15" applyNumberFormat="1" applyFont="1">
      <alignment horizontal="center" vertical="center" wrapText="1"/>
    </xf>
    <xf numFmtId="9" fontId="29" fillId="5" borderId="24" xfId="22" applyFont="1" applyFill="1" applyBorder="1" applyAlignment="1">
      <alignment horizontal="center" vertical="center"/>
    </xf>
    <xf numFmtId="1" fontId="29" fillId="0" borderId="0" xfId="0" applyNumberFormat="1" applyFont="1" applyAlignment="1">
      <alignment horizontal="center"/>
    </xf>
    <xf numFmtId="0" fontId="50" fillId="0" borderId="0" xfId="0" applyFont="1" applyAlignment="1">
      <alignment horizontal="center" vertical="center"/>
    </xf>
    <xf numFmtId="0" fontId="32" fillId="0" borderId="0" xfId="0" applyFont="1" applyAlignment="1">
      <alignment horizontal="center" vertical="center"/>
    </xf>
    <xf numFmtId="0" fontId="29" fillId="2" borderId="0" xfId="0" applyFont="1" applyFill="1" applyAlignment="1">
      <alignment horizontal="center"/>
    </xf>
    <xf numFmtId="0" fontId="29" fillId="0" borderId="61" xfId="13" applyFont="1" applyBorder="1">
      <alignment horizontal="center" vertical="center" wrapText="1"/>
    </xf>
    <xf numFmtId="0" fontId="31" fillId="5" borderId="21" xfId="13" applyFont="1" applyFill="1">
      <alignment horizontal="center" vertical="center" wrapText="1"/>
    </xf>
    <xf numFmtId="0" fontId="29" fillId="5" borderId="39" xfId="13" applyFont="1" applyFill="1" applyBorder="1">
      <alignment horizontal="center" vertical="center" wrapText="1"/>
    </xf>
    <xf numFmtId="1" fontId="29" fillId="0" borderId="66" xfId="6" applyNumberFormat="1" applyFont="1" applyFill="1" applyBorder="1" applyAlignment="1">
      <alignment horizontal="center" vertical="center"/>
    </xf>
    <xf numFmtId="1" fontId="29" fillId="2" borderId="0" xfId="0" applyNumberFormat="1" applyFont="1" applyFill="1"/>
    <xf numFmtId="0" fontId="29" fillId="0" borderId="62" xfId="13" applyFont="1" applyBorder="1">
      <alignment horizontal="center" vertical="center" wrapText="1"/>
    </xf>
    <xf numFmtId="0" fontId="31" fillId="5" borderId="41" xfId="0" applyFont="1" applyFill="1" applyBorder="1" applyAlignment="1">
      <alignment horizontal="center"/>
    </xf>
    <xf numFmtId="0" fontId="29" fillId="5" borderId="82" xfId="13" applyFont="1" applyFill="1" applyBorder="1">
      <alignment horizontal="center" vertical="center" wrapText="1"/>
    </xf>
    <xf numFmtId="0" fontId="29" fillId="0" borderId="66" xfId="6" applyFont="1" applyFill="1" applyBorder="1" applyAlignment="1">
      <alignment horizontal="center" vertical="center"/>
    </xf>
    <xf numFmtId="0" fontId="31" fillId="5" borderId="41" xfId="0" applyFont="1" applyFill="1" applyBorder="1" applyAlignment="1">
      <alignment horizontal="center" vertical="center"/>
    </xf>
    <xf numFmtId="0" fontId="29" fillId="5" borderId="66" xfId="13" applyFont="1" applyFill="1" applyBorder="1">
      <alignment horizontal="center" vertical="center" wrapText="1"/>
    </xf>
    <xf numFmtId="166" fontId="29" fillId="0" borderId="66" xfId="22" applyNumberFormat="1" applyFont="1" applyFill="1" applyBorder="1" applyAlignment="1">
      <alignment horizontal="center" vertical="center"/>
    </xf>
    <xf numFmtId="0" fontId="50" fillId="15" borderId="66" xfId="16" applyFont="1" applyFill="1" applyBorder="1">
      <alignment horizontal="center" vertical="center"/>
    </xf>
    <xf numFmtId="0" fontId="4" fillId="33" borderId="66" xfId="17" applyFont="1" applyFill="1" applyBorder="1">
      <alignment horizontal="center" vertical="center"/>
    </xf>
    <xf numFmtId="0" fontId="2" fillId="33" borderId="66" xfId="17" applyFont="1" applyFill="1" applyBorder="1">
      <alignment horizontal="center" vertical="center"/>
    </xf>
    <xf numFmtId="0" fontId="32" fillId="7" borderId="0" xfId="0" applyFont="1" applyFill="1" applyAlignment="1">
      <alignment horizontal="center" vertical="center"/>
    </xf>
    <xf numFmtId="0" fontId="29" fillId="7" borderId="39" xfId="13" applyFont="1" applyFill="1" applyBorder="1">
      <alignment horizontal="center" vertical="center" wrapText="1"/>
    </xf>
    <xf numFmtId="1" fontId="29" fillId="0" borderId="46" xfId="17" applyNumberFormat="1" applyFont="1" applyFill="1" applyBorder="1" applyAlignment="1">
      <alignment horizontal="right" vertical="center" indent="6"/>
    </xf>
    <xf numFmtId="1" fontId="29" fillId="0" borderId="44" xfId="17" applyNumberFormat="1" applyFont="1" applyFill="1" applyBorder="1" applyAlignment="1">
      <alignment horizontal="right" vertical="center" indent="6"/>
    </xf>
    <xf numFmtId="1" fontId="29" fillId="0" borderId="40" xfId="13" applyNumberFormat="1" applyFont="1" applyBorder="1" applyAlignment="1">
      <alignment horizontal="right" vertical="center" wrapText="1" indent="6"/>
    </xf>
    <xf numFmtId="1" fontId="29" fillId="0" borderId="21" xfId="13" applyNumberFormat="1" applyFont="1" applyAlignment="1">
      <alignment horizontal="right" vertical="center" wrapText="1" indent="6"/>
    </xf>
    <xf numFmtId="1" fontId="29" fillId="0" borderId="39" xfId="13" applyNumberFormat="1" applyFont="1" applyBorder="1" applyAlignment="1">
      <alignment horizontal="right" vertical="center" wrapText="1" indent="6"/>
    </xf>
    <xf numFmtId="9" fontId="29" fillId="0" borderId="46" xfId="22" applyFont="1" applyFill="1" applyBorder="1" applyAlignment="1">
      <alignment horizontal="right" vertical="center" indent="6"/>
    </xf>
    <xf numFmtId="9" fontId="29" fillId="0" borderId="40" xfId="22" applyFont="1" applyFill="1" applyBorder="1" applyAlignment="1">
      <alignment horizontal="right" vertical="center" wrapText="1" indent="6"/>
    </xf>
    <xf numFmtId="9" fontId="29" fillId="0" borderId="21" xfId="22" applyFont="1" applyFill="1" applyBorder="1" applyAlignment="1">
      <alignment horizontal="right" vertical="center" wrapText="1" indent="6"/>
    </xf>
    <xf numFmtId="9" fontId="29" fillId="0" borderId="39" xfId="22" applyFont="1" applyFill="1" applyBorder="1" applyAlignment="1">
      <alignment horizontal="right" vertical="center" wrapText="1" indent="6"/>
    </xf>
    <xf numFmtId="1" fontId="29" fillId="0" borderId="41" xfId="17" applyNumberFormat="1" applyFont="1" applyFill="1" applyBorder="1" applyAlignment="1">
      <alignment horizontal="right" vertical="center" indent="6"/>
    </xf>
    <xf numFmtId="9" fontId="29" fillId="0" borderId="41" xfId="22" applyFont="1" applyFill="1" applyBorder="1" applyAlignment="1">
      <alignment horizontal="right" vertical="center" indent="6"/>
    </xf>
    <xf numFmtId="1" fontId="29" fillId="0" borderId="47" xfId="17" applyNumberFormat="1" applyFont="1" applyFill="1" applyBorder="1" applyAlignment="1">
      <alignment horizontal="right" vertical="center" indent="6"/>
    </xf>
    <xf numFmtId="9" fontId="29" fillId="0" borderId="47" xfId="22" applyFont="1" applyFill="1" applyBorder="1" applyAlignment="1">
      <alignment horizontal="right" vertical="center" indent="6"/>
    </xf>
    <xf numFmtId="9" fontId="29" fillId="0" borderId="45" xfId="22" applyFont="1" applyFill="1" applyBorder="1" applyAlignment="1">
      <alignment horizontal="right" vertical="center" indent="6"/>
    </xf>
    <xf numFmtId="0" fontId="29" fillId="7" borderId="26" xfId="13" applyFont="1" applyFill="1" applyBorder="1">
      <alignment horizontal="center" vertical="center" wrapText="1"/>
    </xf>
    <xf numFmtId="0" fontId="50" fillId="11" borderId="66" xfId="16" applyFont="1" applyBorder="1" applyAlignment="1">
      <alignment horizontal="right" vertical="center" indent="25"/>
    </xf>
    <xf numFmtId="0" fontId="29" fillId="0" borderId="0" xfId="0" applyFont="1"/>
    <xf numFmtId="0" fontId="49" fillId="4" borderId="66" xfId="18" applyFont="1" applyBorder="1">
      <alignment horizontal="center" vertical="center"/>
    </xf>
    <xf numFmtId="0" fontId="29" fillId="27" borderId="66" xfId="15" applyFont="1" applyFill="1" applyBorder="1">
      <alignment horizontal="center" vertical="center" wrapText="1"/>
    </xf>
    <xf numFmtId="9" fontId="29" fillId="0" borderId="66" xfId="22" applyFont="1" applyFill="1" applyBorder="1" applyAlignment="1">
      <alignment horizontal="center" vertical="center"/>
    </xf>
    <xf numFmtId="0" fontId="50" fillId="29" borderId="66" xfId="16" applyFont="1" applyFill="1" applyBorder="1" applyAlignment="1">
      <alignment horizontal="right" vertical="center" indent="25"/>
    </xf>
    <xf numFmtId="0" fontId="59" fillId="15" borderId="66" xfId="13" applyFont="1" applyFill="1" applyBorder="1">
      <alignment horizontal="center" vertical="center" wrapText="1"/>
    </xf>
    <xf numFmtId="0" fontId="50" fillId="11" borderId="30" xfId="16" applyFont="1" applyBorder="1">
      <alignment horizontal="center" vertical="center"/>
    </xf>
    <xf numFmtId="0" fontId="29" fillId="2" borderId="6" xfId="0" applyFont="1" applyFill="1" applyBorder="1" applyAlignment="1">
      <alignment horizontal="center"/>
    </xf>
    <xf numFmtId="0" fontId="31" fillId="0" borderId="53" xfId="0" applyFont="1" applyBorder="1" applyAlignment="1">
      <alignment horizontal="center" vertical="center"/>
    </xf>
    <xf numFmtId="9" fontId="29" fillId="2" borderId="6" xfId="0" applyNumberFormat="1" applyFont="1" applyFill="1" applyBorder="1" applyAlignment="1">
      <alignment horizontal="center"/>
    </xf>
    <xf numFmtId="0" fontId="29" fillId="0" borderId="53" xfId="0" applyFont="1" applyBorder="1" applyAlignment="1">
      <alignment horizontal="center"/>
    </xf>
    <xf numFmtId="0" fontId="29" fillId="0" borderId="6" xfId="0" applyFont="1" applyBorder="1" applyAlignment="1">
      <alignment horizontal="center"/>
    </xf>
    <xf numFmtId="0" fontId="55" fillId="0" borderId="53" xfId="0" applyFont="1" applyBorder="1" applyAlignment="1">
      <alignment horizontal="center"/>
    </xf>
    <xf numFmtId="0" fontId="60" fillId="0" borderId="6" xfId="0" applyFont="1" applyBorder="1" applyAlignment="1">
      <alignment horizontal="center" vertical="center"/>
    </xf>
    <xf numFmtId="9" fontId="29" fillId="2" borderId="6" xfId="22" applyFont="1" applyFill="1" applyBorder="1" applyAlignment="1">
      <alignment horizontal="center"/>
    </xf>
    <xf numFmtId="9" fontId="29" fillId="2" borderId="53" xfId="22" applyFont="1" applyFill="1" applyBorder="1" applyAlignment="1">
      <alignment horizontal="center"/>
    </xf>
    <xf numFmtId="0" fontId="29" fillId="0" borderId="66" xfId="15" applyFont="1" applyBorder="1" applyAlignment="1">
      <alignment horizontal="left" vertical="center" wrapText="1" indent="8"/>
    </xf>
    <xf numFmtId="0" fontId="19" fillId="14" borderId="66" xfId="19" applyFill="1" applyBorder="1">
      <alignment horizontal="center" vertical="center"/>
    </xf>
    <xf numFmtId="0" fontId="19" fillId="14" borderId="18" xfId="19" applyFill="1">
      <alignment horizontal="center" vertical="center"/>
    </xf>
    <xf numFmtId="0" fontId="19" fillId="17" borderId="66" xfId="11" applyFont="1" applyFill="1" applyBorder="1">
      <alignment horizontal="center" vertical="center" wrapText="1"/>
    </xf>
    <xf numFmtId="0" fontId="29" fillId="0" borderId="66" xfId="13" applyFont="1" applyBorder="1" applyAlignment="1">
      <alignment horizontal="right" vertical="center" wrapText="1" indent="5"/>
    </xf>
    <xf numFmtId="0" fontId="53" fillId="0" borderId="66" xfId="13" applyFont="1" applyBorder="1" applyAlignment="1">
      <alignment horizontal="left" vertical="center" wrapText="1" indent="5"/>
    </xf>
    <xf numFmtId="0" fontId="2" fillId="14" borderId="34" xfId="17" applyFont="1" applyFill="1" applyBorder="1">
      <alignment horizontal="center" vertical="center"/>
    </xf>
    <xf numFmtId="3" fontId="29" fillId="0" borderId="66" xfId="13" applyNumberFormat="1" applyFont="1" applyBorder="1">
      <alignment horizontal="center" vertical="center" wrapText="1"/>
    </xf>
    <xf numFmtId="3" fontId="31" fillId="0" borderId="66" xfId="0" applyNumberFormat="1" applyFont="1" applyBorder="1" applyAlignment="1">
      <alignment horizontal="center"/>
    </xf>
    <xf numFmtId="3" fontId="31" fillId="0" borderId="66" xfId="13" applyNumberFormat="1" applyFont="1" applyBorder="1">
      <alignment horizontal="center" vertical="center" wrapText="1"/>
    </xf>
    <xf numFmtId="0" fontId="29" fillId="7" borderId="66" xfId="0" applyFont="1" applyFill="1" applyBorder="1" applyAlignment="1">
      <alignment horizontal="center" vertical="top"/>
    </xf>
    <xf numFmtId="3" fontId="29" fillId="0" borderId="66" xfId="0" applyNumberFormat="1" applyFont="1" applyBorder="1" applyAlignment="1">
      <alignment horizontal="center"/>
    </xf>
    <xf numFmtId="0" fontId="2" fillId="14" borderId="16" xfId="17" applyFont="1" applyFill="1">
      <alignment horizontal="center" vertical="center"/>
    </xf>
    <xf numFmtId="0" fontId="53" fillId="7" borderId="40" xfId="13" applyFont="1" applyFill="1" applyBorder="1">
      <alignment horizontal="center" vertical="center" wrapText="1"/>
    </xf>
    <xf numFmtId="4" fontId="29" fillId="0" borderId="61" xfId="13" applyNumberFormat="1" applyFont="1" applyBorder="1">
      <alignment horizontal="center" vertical="center" wrapText="1"/>
    </xf>
    <xf numFmtId="4" fontId="31" fillId="0" borderId="0" xfId="0" applyNumberFormat="1" applyFont="1" applyAlignment="1">
      <alignment horizontal="center"/>
    </xf>
    <xf numFmtId="0" fontId="29" fillId="7" borderId="0" xfId="0" applyFont="1" applyFill="1" applyAlignment="1">
      <alignment horizontal="center" vertical="top"/>
    </xf>
    <xf numFmtId="0" fontId="2" fillId="14" borderId="41" xfId="17" applyFont="1" applyFill="1" applyBorder="1">
      <alignment horizontal="center" vertical="center"/>
    </xf>
    <xf numFmtId="0" fontId="50" fillId="11" borderId="41" xfId="16" applyFont="1" applyBorder="1">
      <alignment horizontal="center" vertical="center"/>
    </xf>
    <xf numFmtId="0" fontId="29" fillId="0" borderId="41" xfId="0" applyFont="1" applyBorder="1" applyAlignment="1">
      <alignment horizontal="center" vertical="center"/>
    </xf>
    <xf numFmtId="0" fontId="29" fillId="7" borderId="41" xfId="13" applyFont="1" applyFill="1" applyBorder="1">
      <alignment horizontal="center" vertical="center" wrapText="1"/>
    </xf>
    <xf numFmtId="0" fontId="29" fillId="0" borderId="41" xfId="13" applyFont="1" applyBorder="1" applyAlignment="1">
      <alignment horizontal="right" vertical="center" wrapText="1" indent="2"/>
    </xf>
    <xf numFmtId="0" fontId="59" fillId="0" borderId="41" xfId="15" applyFont="1" applyBorder="1">
      <alignment horizontal="center" vertical="center" wrapText="1"/>
    </xf>
    <xf numFmtId="0" fontId="0" fillId="0" borderId="41" xfId="13" applyFont="1" applyBorder="1" applyAlignment="1">
      <alignment horizontal="right" vertical="center" wrapText="1" indent="2"/>
    </xf>
    <xf numFmtId="9" fontId="29" fillId="0" borderId="41" xfId="13" applyNumberFormat="1" applyFont="1" applyBorder="1" applyAlignment="1">
      <alignment horizontal="right" vertical="center" wrapText="1" indent="2"/>
    </xf>
    <xf numFmtId="164" fontId="29" fillId="2" borderId="66" xfId="23" applyFont="1" applyFill="1" applyBorder="1" applyAlignment="1">
      <alignment horizontal="center"/>
    </xf>
    <xf numFmtId="0" fontId="29" fillId="2" borderId="0" xfId="0" applyFont="1" applyFill="1" applyAlignment="1">
      <alignment vertical="top" wrapText="1"/>
    </xf>
    <xf numFmtId="0" fontId="49" fillId="12" borderId="66" xfId="0" applyFont="1" applyFill="1" applyBorder="1" applyAlignment="1">
      <alignment horizontal="center"/>
    </xf>
    <xf numFmtId="0" fontId="2" fillId="14" borderId="66" xfId="0" applyFont="1" applyFill="1" applyBorder="1" applyAlignment="1">
      <alignment horizontal="center"/>
    </xf>
    <xf numFmtId="0" fontId="2" fillId="14" borderId="66" xfId="16" applyFont="1" applyFill="1" applyBorder="1">
      <alignment horizontal="center" vertical="center"/>
    </xf>
    <xf numFmtId="0" fontId="0" fillId="0" borderId="0" xfId="0"/>
    <xf numFmtId="0" fontId="6" fillId="0" borderId="0" xfId="0" applyFont="1" applyAlignment="1">
      <alignment horizontal="center" vertical="center" wrapText="1"/>
    </xf>
    <xf numFmtId="0" fontId="24" fillId="0" borderId="0" xfId="0" applyFont="1" applyAlignment="1">
      <alignment horizontal="center" vertical="center" wrapText="1"/>
    </xf>
    <xf numFmtId="0" fontId="20" fillId="6" borderId="24" xfId="11" applyBorder="1" applyAlignment="1">
      <alignment horizontal="left" vertical="center" wrapText="1"/>
    </xf>
    <xf numFmtId="0" fontId="20" fillId="6" borderId="29" xfId="11" applyBorder="1" applyAlignment="1">
      <alignment horizontal="left" vertical="center" wrapText="1"/>
    </xf>
    <xf numFmtId="0" fontId="20" fillId="6" borderId="28" xfId="11" applyBorder="1" applyAlignment="1">
      <alignment horizontal="left" vertical="center" wrapText="1"/>
    </xf>
    <xf numFmtId="49" fontId="29" fillId="0" borderId="93" xfId="0" applyNumberFormat="1" applyFont="1" applyBorder="1" applyAlignment="1">
      <alignment horizontal="center" vertical="center"/>
    </xf>
    <xf numFmtId="49" fontId="29" fillId="0" borderId="94" xfId="0" applyNumberFormat="1" applyFont="1" applyBorder="1" applyAlignment="1">
      <alignment horizontal="center" vertical="center"/>
    </xf>
    <xf numFmtId="49" fontId="29" fillId="0" borderId="14" xfId="0" applyNumberFormat="1" applyFont="1" applyBorder="1" applyAlignment="1">
      <alignment horizontal="center" vertical="center"/>
    </xf>
    <xf numFmtId="49" fontId="29" fillId="0" borderId="95" xfId="0" applyNumberFormat="1" applyFont="1" applyBorder="1" applyAlignment="1">
      <alignment horizontal="center" vertical="center"/>
    </xf>
    <xf numFmtId="49" fontId="29" fillId="0" borderId="96" xfId="0" applyNumberFormat="1" applyFont="1" applyBorder="1" applyAlignment="1">
      <alignment horizontal="center" vertical="center"/>
    </xf>
    <xf numFmtId="0" fontId="29" fillId="0" borderId="66" xfId="6" applyFont="1" applyFill="1" applyBorder="1" applyAlignment="1">
      <alignment horizontal="center" vertical="center"/>
    </xf>
    <xf numFmtId="0" fontId="0" fillId="0" borderId="0" xfId="0" applyAlignment="1">
      <alignment horizontal="center"/>
    </xf>
    <xf numFmtId="0" fontId="19" fillId="10" borderId="0" xfId="5" applyAlignment="1">
      <alignment horizontal="center" vertical="center"/>
    </xf>
    <xf numFmtId="0" fontId="29" fillId="0" borderId="66" xfId="0" applyFont="1" applyBorder="1" applyAlignment="1">
      <alignment horizontal="center" vertical="center"/>
    </xf>
    <xf numFmtId="0" fontId="29" fillId="0" borderId="91" xfId="0" applyFont="1" applyBorder="1" applyAlignment="1">
      <alignment horizontal="center" vertical="center"/>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29" fillId="0" borderId="92" xfId="0" applyFont="1" applyBorder="1" applyAlignment="1">
      <alignment horizontal="center" vertical="center"/>
    </xf>
    <xf numFmtId="0" fontId="23" fillId="16" borderId="35" xfId="16" applyFill="1" applyBorder="1" applyAlignment="1">
      <alignment horizontal="right" vertical="center" indent="6"/>
    </xf>
    <xf numFmtId="0" fontId="23" fillId="16" borderId="16" xfId="16" applyFill="1" applyAlignment="1">
      <alignment horizontal="right" vertical="center" indent="6"/>
    </xf>
    <xf numFmtId="2" fontId="29" fillId="0" borderId="21" xfId="13" applyNumberFormat="1" applyFont="1" applyAlignment="1">
      <alignment horizontal="right" vertical="center" wrapText="1" indent="6"/>
    </xf>
    <xf numFmtId="9" fontId="29" fillId="2" borderId="0" xfId="22" applyFont="1" applyFill="1" applyBorder="1" applyAlignment="1">
      <alignment horizontal="left" vertical="center"/>
    </xf>
    <xf numFmtId="2" fontId="53" fillId="0" borderId="21" xfId="13" applyNumberFormat="1" applyFont="1" applyAlignment="1">
      <alignment horizontal="right" vertical="center" wrapText="1" indent="6"/>
    </xf>
    <xf numFmtId="165" fontId="53" fillId="0" borderId="21" xfId="13" applyNumberFormat="1" applyFont="1" applyAlignment="1">
      <alignment horizontal="right" vertical="center" wrapText="1" indent="6"/>
    </xf>
    <xf numFmtId="165" fontId="29" fillId="0" borderId="21" xfId="13" applyNumberFormat="1" applyFont="1" applyAlignment="1">
      <alignment horizontal="right" vertical="center" wrapText="1" indent="6"/>
    </xf>
    <xf numFmtId="2" fontId="29" fillId="0" borderId="16" xfId="17" applyNumberFormat="1" applyFont="1" applyFill="1" applyAlignment="1">
      <alignment horizontal="right" vertical="center" indent="6"/>
    </xf>
    <xf numFmtId="1" fontId="29" fillId="0" borderId="21" xfId="13" applyNumberFormat="1" applyFont="1" applyAlignment="1">
      <alignment horizontal="right" vertical="center" wrapText="1" indent="6"/>
    </xf>
    <xf numFmtId="0" fontId="29" fillId="0" borderId="21" xfId="13" applyFont="1" applyAlignment="1">
      <alignment horizontal="right" vertical="center" wrapText="1" indent="6"/>
    </xf>
    <xf numFmtId="0" fontId="29" fillId="0" borderId="26" xfId="13" applyFont="1" applyBorder="1" applyAlignment="1">
      <alignment horizontal="right" vertical="center" wrapText="1" indent="6"/>
    </xf>
    <xf numFmtId="0" fontId="19" fillId="10" borderId="66" xfId="5" applyBorder="1" applyAlignment="1">
      <alignment horizontal="center" vertical="center"/>
    </xf>
    <xf numFmtId="0" fontId="29" fillId="0" borderId="66" xfId="21" applyFont="1" applyBorder="1" applyAlignment="1">
      <alignment vertical="center" wrapText="1"/>
    </xf>
    <xf numFmtId="0" fontId="32" fillId="29" borderId="3" xfId="0" applyFont="1" applyFill="1" applyBorder="1" applyAlignment="1">
      <alignment horizontal="center" vertical="center"/>
    </xf>
    <xf numFmtId="0" fontId="29" fillId="2" borderId="66" xfId="0" applyFont="1" applyFill="1" applyBorder="1" applyAlignment="1">
      <alignment horizontal="center" vertical="center"/>
    </xf>
    <xf numFmtId="0" fontId="29" fillId="2" borderId="77" xfId="0" applyFont="1" applyFill="1" applyBorder="1" applyAlignment="1">
      <alignment horizontal="center" vertical="center"/>
    </xf>
    <xf numFmtId="0" fontId="29" fillId="2" borderId="83" xfId="0" applyFont="1" applyFill="1" applyBorder="1" applyAlignment="1">
      <alignment horizontal="center" vertical="center"/>
    </xf>
    <xf numFmtId="0" fontId="29" fillId="2" borderId="81" xfId="0" applyFont="1" applyFill="1" applyBorder="1" applyAlignment="1">
      <alignment horizontal="center" vertical="center"/>
    </xf>
    <xf numFmtId="0" fontId="2" fillId="15" borderId="66" xfId="0" applyFont="1" applyFill="1" applyBorder="1" applyAlignment="1">
      <alignment horizontal="center"/>
    </xf>
    <xf numFmtId="164" fontId="32" fillId="13" borderId="66" xfId="0" applyNumberFormat="1" applyFont="1" applyFill="1" applyBorder="1" applyAlignment="1">
      <alignment horizontal="right"/>
    </xf>
    <xf numFmtId="164" fontId="2" fillId="19" borderId="66" xfId="23" applyFont="1" applyFill="1" applyBorder="1" applyAlignment="1">
      <alignment horizontal="right"/>
    </xf>
    <xf numFmtId="164" fontId="29" fillId="2" borderId="66" xfId="0" applyNumberFormat="1" applyFont="1" applyFill="1" applyBorder="1" applyAlignment="1">
      <alignment horizontal="right"/>
    </xf>
    <xf numFmtId="0" fontId="29" fillId="2" borderId="0" xfId="0" applyFont="1" applyFill="1" applyAlignment="1">
      <alignment horizontal="left" vertical="top" wrapText="1"/>
    </xf>
    <xf numFmtId="0" fontId="32" fillId="13" borderId="66" xfId="0" applyFont="1" applyFill="1" applyBorder="1" applyAlignment="1">
      <alignment horizontal="center" vertical="center"/>
    </xf>
    <xf numFmtId="0" fontId="29" fillId="0" borderId="66" xfId="0" applyFont="1" applyBorder="1" applyAlignment="1">
      <alignment horizontal="right" vertical="center"/>
    </xf>
    <xf numFmtId="0" fontId="29" fillId="31" borderId="66" xfId="0" applyFont="1" applyFill="1" applyBorder="1" applyAlignment="1">
      <alignment horizontal="center"/>
    </xf>
    <xf numFmtId="0" fontId="29" fillId="12" borderId="66" xfId="0" applyFont="1" applyFill="1" applyBorder="1" applyAlignment="1">
      <alignment horizontal="center" vertical="center" wrapText="1"/>
    </xf>
    <xf numFmtId="0" fontId="4" fillId="14" borderId="66" xfId="0" applyFont="1" applyFill="1" applyBorder="1" applyAlignment="1">
      <alignment horizontal="center" vertical="center"/>
    </xf>
    <xf numFmtId="0" fontId="4" fillId="32" borderId="66" xfId="0" applyFont="1" applyFill="1" applyBorder="1" applyAlignment="1">
      <alignment horizontal="center"/>
    </xf>
    <xf numFmtId="0" fontId="49" fillId="19" borderId="66" xfId="0" applyFont="1" applyFill="1" applyBorder="1" applyAlignment="1">
      <alignment horizontal="center" vertical="center"/>
    </xf>
    <xf numFmtId="0" fontId="49" fillId="12" borderId="66" xfId="0" applyFont="1" applyFill="1" applyBorder="1" applyAlignment="1">
      <alignment horizontal="center"/>
    </xf>
    <xf numFmtId="0" fontId="10" fillId="5" borderId="66" xfId="17" applyBorder="1" applyAlignment="1">
      <alignment horizontal="right" vertical="center"/>
    </xf>
    <xf numFmtId="164" fontId="5" fillId="15" borderId="66" xfId="23" applyFont="1" applyFill="1" applyBorder="1" applyAlignment="1">
      <alignment horizontal="right"/>
    </xf>
    <xf numFmtId="164" fontId="32" fillId="13" borderId="66" xfId="23" applyFont="1" applyFill="1" applyBorder="1" applyAlignment="1">
      <alignment horizontal="right"/>
    </xf>
    <xf numFmtId="164" fontId="32" fillId="12" borderId="66" xfId="0" applyNumberFormat="1" applyFont="1" applyFill="1" applyBorder="1" applyAlignment="1">
      <alignment horizontal="right"/>
    </xf>
    <xf numFmtId="164" fontId="2" fillId="22" borderId="66" xfId="23" applyFont="1" applyFill="1" applyBorder="1" applyAlignment="1">
      <alignment horizontal="right" wrapText="1"/>
    </xf>
    <xf numFmtId="164" fontId="32" fillId="19" borderId="66" xfId="0" applyNumberFormat="1" applyFont="1" applyFill="1" applyBorder="1" applyAlignment="1">
      <alignment horizontal="right"/>
    </xf>
    <xf numFmtId="164" fontId="32" fillId="19" borderId="66" xfId="23" applyFont="1" applyFill="1" applyBorder="1" applyAlignment="1">
      <alignment horizontal="right"/>
    </xf>
    <xf numFmtId="0" fontId="19" fillId="25" borderId="73" xfId="0" applyFont="1" applyFill="1" applyBorder="1" applyAlignment="1">
      <alignment horizontal="center"/>
    </xf>
    <xf numFmtId="0" fontId="19" fillId="25" borderId="74" xfId="0" applyFont="1" applyFill="1" applyBorder="1" applyAlignment="1">
      <alignment horizontal="center"/>
    </xf>
    <xf numFmtId="0" fontId="19" fillId="25" borderId="75" xfId="0" applyFont="1" applyFill="1" applyBorder="1" applyAlignment="1">
      <alignment horizontal="center"/>
    </xf>
    <xf numFmtId="164" fontId="29" fillId="13" borderId="66" xfId="0" applyNumberFormat="1" applyFont="1" applyFill="1" applyBorder="1" applyAlignment="1">
      <alignment horizontal="right"/>
    </xf>
    <xf numFmtId="0" fontId="29" fillId="15" borderId="66" xfId="0" applyFont="1" applyFill="1" applyBorder="1" applyAlignment="1">
      <alignment horizontal="right"/>
    </xf>
    <xf numFmtId="2" fontId="29" fillId="0" borderId="66" xfId="0" applyNumberFormat="1" applyFont="1" applyBorder="1" applyAlignment="1">
      <alignment horizontal="right"/>
    </xf>
    <xf numFmtId="9" fontId="29" fillId="0" borderId="66" xfId="22" applyFont="1" applyFill="1" applyBorder="1" applyAlignment="1">
      <alignment horizontal="right"/>
    </xf>
    <xf numFmtId="0" fontId="29" fillId="14" borderId="66" xfId="0" applyFont="1" applyFill="1" applyBorder="1" applyAlignment="1">
      <alignment horizontal="right"/>
    </xf>
    <xf numFmtId="164" fontId="29" fillId="14" borderId="66" xfId="0" applyNumberFormat="1" applyFont="1" applyFill="1" applyBorder="1" applyAlignment="1">
      <alignment horizontal="right"/>
    </xf>
    <xf numFmtId="164" fontId="29" fillId="0" borderId="66" xfId="0" applyNumberFormat="1" applyFont="1" applyBorder="1" applyAlignment="1">
      <alignment horizontal="right"/>
    </xf>
    <xf numFmtId="164" fontId="29" fillId="2" borderId="66" xfId="23" applyFont="1" applyFill="1" applyBorder="1" applyAlignment="1">
      <alignment horizontal="right"/>
    </xf>
    <xf numFmtId="1" fontId="29" fillId="0" borderId="66" xfId="0" applyNumberFormat="1" applyFont="1" applyBorder="1" applyAlignment="1">
      <alignment horizontal="right"/>
    </xf>
    <xf numFmtId="9" fontId="29" fillId="0" borderId="66" xfId="22" applyFont="1" applyBorder="1" applyAlignment="1">
      <alignment horizontal="right"/>
    </xf>
    <xf numFmtId="164" fontId="29" fillId="0" borderId="66" xfId="22" applyNumberFormat="1" applyFont="1" applyBorder="1" applyAlignment="1">
      <alignment horizontal="right" vertical="center"/>
    </xf>
    <xf numFmtId="2" fontId="2" fillId="22" borderId="66" xfId="0" applyNumberFormat="1" applyFont="1" applyFill="1" applyBorder="1" applyAlignment="1">
      <alignment horizontal="right" vertical="center"/>
    </xf>
    <xf numFmtId="0" fontId="32" fillId="14" borderId="66" xfId="0" applyFont="1" applyFill="1" applyBorder="1" applyAlignment="1">
      <alignment horizontal="right"/>
    </xf>
    <xf numFmtId="164" fontId="29" fillId="24" borderId="66" xfId="0" applyNumberFormat="1" applyFont="1" applyFill="1" applyBorder="1" applyAlignment="1">
      <alignment horizontal="right"/>
    </xf>
    <xf numFmtId="1" fontId="29" fillId="12" borderId="66" xfId="0" applyNumberFormat="1" applyFont="1" applyFill="1" applyBorder="1" applyAlignment="1">
      <alignment horizontal="right"/>
    </xf>
    <xf numFmtId="2" fontId="19" fillId="9" borderId="66" xfId="19" applyNumberFormat="1" applyBorder="1" applyAlignment="1">
      <alignment horizontal="right" vertical="center"/>
    </xf>
    <xf numFmtId="1" fontId="0" fillId="0" borderId="66" xfId="13" applyNumberFormat="1" applyFont="1" applyBorder="1" applyAlignment="1">
      <alignment horizontal="right" vertical="center" wrapText="1"/>
    </xf>
    <xf numFmtId="9" fontId="0" fillId="2" borderId="66" xfId="22" applyFont="1" applyFill="1" applyBorder="1" applyAlignment="1">
      <alignment horizontal="right" vertical="center" wrapText="1"/>
    </xf>
    <xf numFmtId="2" fontId="19" fillId="10" borderId="66" xfId="8" applyNumberFormat="1" applyBorder="1" applyAlignment="1">
      <alignment horizontal="right" vertical="center"/>
    </xf>
    <xf numFmtId="1" fontId="29" fillId="0" borderId="66" xfId="13" applyNumberFormat="1" applyFont="1" applyBorder="1" applyAlignment="1">
      <alignment horizontal="right" vertical="center" wrapText="1"/>
    </xf>
    <xf numFmtId="1" fontId="0" fillId="2" borderId="66" xfId="13" applyNumberFormat="1" applyFont="1" applyFill="1" applyBorder="1" applyAlignment="1">
      <alignment horizontal="right" vertical="center" wrapText="1"/>
    </xf>
    <xf numFmtId="2" fontId="49" fillId="10" borderId="66" xfId="8" applyNumberFormat="1" applyFont="1" applyBorder="1" applyAlignment="1">
      <alignment horizontal="right" vertical="center"/>
    </xf>
    <xf numFmtId="164" fontId="29" fillId="0" borderId="66" xfId="0" applyNumberFormat="1" applyFont="1" applyBorder="1" applyAlignment="1">
      <alignment horizontal="right" vertical="center"/>
    </xf>
    <xf numFmtId="164" fontId="29" fillId="13" borderId="66" xfId="0" applyNumberFormat="1" applyFont="1" applyFill="1" applyBorder="1" applyAlignment="1">
      <alignment horizontal="right" vertical="center"/>
    </xf>
    <xf numFmtId="2" fontId="49" fillId="9" borderId="66" xfId="19" applyNumberFormat="1" applyFont="1" applyBorder="1" applyAlignment="1">
      <alignment horizontal="right" vertical="center"/>
    </xf>
    <xf numFmtId="1" fontId="29" fillId="0" borderId="66" xfId="17" applyNumberFormat="1" applyFont="1" applyFill="1" applyBorder="1" applyAlignment="1">
      <alignment horizontal="right" vertical="center"/>
    </xf>
    <xf numFmtId="2" fontId="2" fillId="22" borderId="66" xfId="19" applyNumberFormat="1" applyFont="1" applyFill="1" applyBorder="1" applyAlignment="1">
      <alignment horizontal="right" vertical="center"/>
    </xf>
    <xf numFmtId="164" fontId="29" fillId="0" borderId="66" xfId="23" applyFont="1" applyFill="1" applyBorder="1" applyAlignment="1">
      <alignment horizontal="right"/>
    </xf>
    <xf numFmtId="164" fontId="29" fillId="0" borderId="66" xfId="23" applyFont="1" applyFill="1" applyBorder="1" applyAlignment="1">
      <alignment horizontal="right" wrapText="1"/>
    </xf>
    <xf numFmtId="164" fontId="49" fillId="12" borderId="66" xfId="23" applyFont="1" applyFill="1" applyBorder="1" applyAlignment="1">
      <alignment horizontal="center"/>
    </xf>
    <xf numFmtId="0" fontId="32" fillId="13" borderId="73" xfId="0" applyFont="1" applyFill="1" applyBorder="1" applyAlignment="1">
      <alignment horizontal="center" vertical="center"/>
    </xf>
    <xf numFmtId="0" fontId="32" fillId="13" borderId="74" xfId="0" applyFont="1" applyFill="1" applyBorder="1" applyAlignment="1">
      <alignment horizontal="center" vertical="center"/>
    </xf>
    <xf numFmtId="0" fontId="32" fillId="13" borderId="75" xfId="0" applyFont="1" applyFill="1" applyBorder="1" applyAlignment="1">
      <alignment horizontal="center" vertical="center"/>
    </xf>
    <xf numFmtId="164" fontId="29" fillId="2" borderId="66" xfId="23" applyFont="1" applyFill="1" applyBorder="1" applyAlignment="1">
      <alignment horizontal="right" vertical="center" wrapText="1"/>
    </xf>
    <xf numFmtId="2" fontId="49" fillId="9" borderId="66" xfId="19" applyNumberFormat="1" applyFont="1" applyBorder="1" applyAlignment="1">
      <alignment horizontal="right" vertical="center" wrapText="1"/>
    </xf>
    <xf numFmtId="164" fontId="2" fillId="22" borderId="66" xfId="23" applyFont="1" applyFill="1" applyBorder="1" applyAlignment="1">
      <alignment horizontal="right"/>
    </xf>
    <xf numFmtId="164" fontId="29" fillId="2" borderId="66" xfId="23" applyFont="1" applyFill="1" applyBorder="1" applyAlignment="1">
      <alignment horizontal="right" vertical="center"/>
    </xf>
    <xf numFmtId="1" fontId="29" fillId="12" borderId="66" xfId="0" applyNumberFormat="1" applyFont="1" applyFill="1" applyBorder="1" applyAlignment="1">
      <alignment horizontal="right" wrapText="1"/>
    </xf>
    <xf numFmtId="3" fontId="29" fillId="0" borderId="66" xfId="0" applyNumberFormat="1" applyFont="1" applyBorder="1" applyAlignment="1">
      <alignment horizontal="right"/>
    </xf>
    <xf numFmtId="164" fontId="32" fillId="2" borderId="66" xfId="23" applyFont="1" applyFill="1" applyBorder="1" applyAlignment="1">
      <alignment horizontal="right"/>
    </xf>
    <xf numFmtId="2" fontId="49" fillId="14" borderId="66" xfId="19" applyNumberFormat="1" applyFont="1" applyFill="1" applyBorder="1" applyAlignment="1">
      <alignment horizontal="right" vertical="center"/>
    </xf>
    <xf numFmtId="164" fontId="29" fillId="2" borderId="66" xfId="0" applyNumberFormat="1" applyFont="1" applyFill="1" applyBorder="1" applyAlignment="1">
      <alignment horizontal="right" vertical="center"/>
    </xf>
    <xf numFmtId="0" fontId="32" fillId="13" borderId="71" xfId="0" applyFont="1" applyFill="1" applyBorder="1" applyAlignment="1">
      <alignment horizontal="center" vertical="center"/>
    </xf>
    <xf numFmtId="0" fontId="32" fillId="13" borderId="70" xfId="0" applyFont="1" applyFill="1" applyBorder="1" applyAlignment="1">
      <alignment horizontal="center" vertical="center"/>
    </xf>
    <xf numFmtId="0" fontId="32" fillId="13" borderId="78" xfId="0" applyFont="1" applyFill="1" applyBorder="1" applyAlignment="1">
      <alignment horizontal="center" vertical="center"/>
    </xf>
    <xf numFmtId="0" fontId="32" fillId="13" borderId="66" xfId="0" applyFont="1" applyFill="1" applyBorder="1" applyAlignment="1">
      <alignment vertical="center"/>
    </xf>
    <xf numFmtId="0" fontId="32" fillId="13" borderId="72" xfId="0" applyFont="1" applyFill="1" applyBorder="1" applyAlignment="1">
      <alignment horizontal="center" vertical="center"/>
    </xf>
    <xf numFmtId="0" fontId="32" fillId="13" borderId="0" xfId="0" applyFont="1" applyFill="1" applyAlignment="1">
      <alignment horizontal="center" vertical="center"/>
    </xf>
    <xf numFmtId="0" fontId="32" fillId="13" borderId="76" xfId="0" applyFont="1" applyFill="1" applyBorder="1" applyAlignment="1">
      <alignment horizontal="center" vertical="center"/>
    </xf>
    <xf numFmtId="3" fontId="29" fillId="2" borderId="66" xfId="0" applyNumberFormat="1" applyFont="1" applyFill="1" applyBorder="1" applyAlignment="1">
      <alignment horizontal="right"/>
    </xf>
    <xf numFmtId="0" fontId="29" fillId="0" borderId="66" xfId="0" applyFont="1" applyBorder="1" applyAlignment="1">
      <alignment horizontal="left" vertical="center"/>
    </xf>
    <xf numFmtId="2" fontId="12" fillId="10" borderId="53" xfId="8" applyNumberFormat="1" applyFont="1" applyBorder="1" applyAlignment="1">
      <alignment horizontal="right" vertical="center" indent="1"/>
    </xf>
    <xf numFmtId="2" fontId="12" fillId="10" borderId="54" xfId="8" applyNumberFormat="1" applyFont="1" applyBorder="1" applyAlignment="1">
      <alignment horizontal="right" vertical="center" indent="1"/>
    </xf>
    <xf numFmtId="0" fontId="45" fillId="0" borderId="66" xfId="17" applyFont="1" applyFill="1" applyBorder="1" applyAlignment="1">
      <alignment horizontal="center" vertical="center" wrapText="1"/>
    </xf>
    <xf numFmtId="0" fontId="45" fillId="7" borderId="66" xfId="0" applyFont="1" applyFill="1" applyBorder="1" applyAlignment="1">
      <alignment horizontal="center" vertical="center" wrapText="1"/>
    </xf>
    <xf numFmtId="0" fontId="45" fillId="0" borderId="66" xfId="0" applyFont="1" applyBorder="1" applyAlignment="1">
      <alignment horizontal="center" vertical="center" wrapText="1"/>
    </xf>
    <xf numFmtId="0" fontId="45" fillId="5" borderId="66" xfId="0" applyFont="1" applyFill="1" applyBorder="1" applyAlignment="1">
      <alignment horizontal="center" vertical="center" wrapText="1"/>
    </xf>
    <xf numFmtId="0" fontId="45" fillId="5" borderId="66" xfId="0" applyFont="1" applyFill="1" applyBorder="1" applyAlignment="1">
      <alignment horizontal="center" vertical="center"/>
    </xf>
    <xf numFmtId="0" fontId="45" fillId="0" borderId="66" xfId="0" applyFont="1" applyBorder="1" applyAlignment="1">
      <alignment horizontal="center" vertical="center"/>
    </xf>
    <xf numFmtId="0" fontId="51" fillId="11" borderId="16" xfId="16" applyFont="1" applyAlignment="1">
      <alignment horizontal="center" vertical="center" wrapText="1"/>
    </xf>
    <xf numFmtId="0" fontId="45" fillId="7" borderId="66" xfId="0" applyFont="1" applyFill="1" applyBorder="1" applyAlignment="1">
      <alignment horizontal="center" vertical="center"/>
    </xf>
    <xf numFmtId="17" fontId="45" fillId="7" borderId="66" xfId="0" applyNumberFormat="1" applyFont="1" applyFill="1" applyBorder="1" applyAlignment="1">
      <alignment horizontal="center" vertical="center" wrapText="1"/>
    </xf>
    <xf numFmtId="0" fontId="2" fillId="16" borderId="0" xfId="0" applyFont="1" applyFill="1" applyAlignment="1">
      <alignment horizontal="left" vertical="center"/>
    </xf>
    <xf numFmtId="17" fontId="45" fillId="0" borderId="66" xfId="0" applyNumberFormat="1" applyFont="1" applyBorder="1" applyAlignment="1">
      <alignment horizontal="center" vertical="center" wrapText="1"/>
    </xf>
    <xf numFmtId="17" fontId="45" fillId="5" borderId="66" xfId="0" applyNumberFormat="1" applyFont="1" applyFill="1" applyBorder="1" applyAlignment="1">
      <alignment horizontal="center" vertical="center" wrapText="1"/>
    </xf>
    <xf numFmtId="0" fontId="19" fillId="10" borderId="73" xfId="8" applyBorder="1" applyAlignment="1">
      <alignment horizontal="left" vertical="center"/>
    </xf>
    <xf numFmtId="0" fontId="19" fillId="10" borderId="74" xfId="8" applyBorder="1" applyAlignment="1">
      <alignment horizontal="left" vertical="center"/>
    </xf>
    <xf numFmtId="0" fontId="19" fillId="10" borderId="75" xfId="8" applyBorder="1" applyAlignment="1">
      <alignment horizontal="left" vertical="center"/>
    </xf>
    <xf numFmtId="0" fontId="45" fillId="7" borderId="66" xfId="13" applyFont="1" applyFill="1" applyBorder="1" applyAlignment="1">
      <alignment horizontal="left" vertical="center" wrapText="1"/>
    </xf>
    <xf numFmtId="0" fontId="39" fillId="12" borderId="66" xfId="0" applyFont="1" applyFill="1" applyBorder="1" applyAlignment="1">
      <alignment horizontal="center" vertical="center"/>
    </xf>
    <xf numFmtId="0" fontId="39" fillId="12" borderId="73" xfId="0" applyFont="1" applyFill="1" applyBorder="1" applyAlignment="1">
      <alignment horizontal="center" vertical="center"/>
    </xf>
    <xf numFmtId="0" fontId="39" fillId="12" borderId="75" xfId="0" applyFont="1" applyFill="1" applyBorder="1" applyAlignment="1">
      <alignment horizontal="center" vertical="center"/>
    </xf>
    <xf numFmtId="0" fontId="19" fillId="10" borderId="73" xfId="5" applyBorder="1" applyAlignment="1">
      <alignment horizontal="center" vertical="center"/>
    </xf>
    <xf numFmtId="0" fontId="19" fillId="10" borderId="75" xfId="5" applyBorder="1" applyAlignment="1">
      <alignment horizontal="center" vertical="center"/>
    </xf>
    <xf numFmtId="0" fontId="42" fillId="2" borderId="66" xfId="0" applyFont="1" applyFill="1" applyBorder="1" applyAlignment="1">
      <alignment horizontal="center" vertical="center"/>
    </xf>
    <xf numFmtId="0" fontId="0" fillId="0" borderId="0" xfId="0" applyAlignment="1"/>
    <xf numFmtId="0" fontId="5" fillId="0" borderId="0" xfId="0" applyFont="1" applyAlignment="1">
      <alignment horizontal="center" vertical="center" wrapText="1"/>
    </xf>
    <xf numFmtId="0" fontId="19" fillId="10" borderId="16" xfId="8" applyBorder="1" applyAlignment="1">
      <alignment horizontal="center" vertical="center"/>
    </xf>
    <xf numFmtId="0" fontId="19" fillId="10" borderId="37" xfId="8" applyBorder="1" applyAlignment="1">
      <alignment horizontal="center" vertical="center"/>
    </xf>
    <xf numFmtId="0" fontId="19" fillId="10" borderId="38" xfId="8" applyBorder="1" applyAlignment="1">
      <alignment horizontal="center" vertical="center"/>
    </xf>
    <xf numFmtId="0" fontId="49" fillId="8" borderId="0" xfId="11" applyFont="1" applyFill="1" applyBorder="1" applyAlignment="1">
      <alignment horizontal="center" vertical="center" wrapText="1"/>
    </xf>
    <xf numFmtId="0" fontId="50" fillId="11" borderId="16" xfId="16" applyFont="1" applyAlignment="1">
      <alignment horizontal="center" vertical="center"/>
    </xf>
    <xf numFmtId="0" fontId="50" fillId="11" borderId="15" xfId="16" applyFont="1" applyBorder="1" applyAlignment="1">
      <alignment horizontal="center" vertical="center"/>
    </xf>
    <xf numFmtId="0" fontId="50" fillId="11" borderId="12" xfId="16" applyFont="1" applyBorder="1" applyAlignment="1">
      <alignment horizontal="center" vertical="center"/>
    </xf>
    <xf numFmtId="0" fontId="50" fillId="11" borderId="0" xfId="16" applyFont="1" applyBorder="1" applyAlignment="1">
      <alignment horizontal="center" vertical="center"/>
    </xf>
    <xf numFmtId="0" fontId="29" fillId="5" borderId="16" xfId="17" applyFont="1" applyAlignment="1">
      <alignment horizontal="center" vertical="center"/>
    </xf>
    <xf numFmtId="0" fontId="19" fillId="10" borderId="66" xfId="8" applyBorder="1" applyAlignment="1">
      <alignment horizontal="center" vertical="center"/>
    </xf>
    <xf numFmtId="0" fontId="20" fillId="6" borderId="66" xfId="11" applyBorder="1" applyAlignment="1">
      <alignment horizontal="center" vertical="center" wrapText="1"/>
    </xf>
    <xf numFmtId="0" fontId="50" fillId="11" borderId="66" xfId="16" applyFont="1" applyBorder="1" applyAlignment="1">
      <alignment horizontal="center" vertical="center"/>
    </xf>
    <xf numFmtId="0" fontId="23" fillId="11" borderId="66" xfId="16" applyBorder="1" applyAlignment="1">
      <alignment horizontal="center" vertical="center"/>
    </xf>
    <xf numFmtId="0" fontId="8" fillId="0" borderId="66" xfId="13" applyFont="1" applyBorder="1" applyAlignment="1">
      <alignment horizontal="center" vertical="center" wrapText="1"/>
    </xf>
    <xf numFmtId="0" fontId="19" fillId="9" borderId="66" xfId="19" applyBorder="1" applyAlignment="1">
      <alignment horizontal="center" vertical="center"/>
    </xf>
    <xf numFmtId="0" fontId="23" fillId="11" borderId="66" xfId="16" applyFont="1" applyBorder="1" applyAlignment="1">
      <alignment horizontal="center" vertical="center"/>
    </xf>
    <xf numFmtId="0" fontId="29" fillId="0" borderId="77" xfId="13" applyFont="1" applyBorder="1" applyAlignment="1">
      <alignment horizontal="center" vertical="center" wrapText="1"/>
    </xf>
    <xf numFmtId="0" fontId="29" fillId="0" borderId="83" xfId="13" applyFont="1" applyBorder="1" applyAlignment="1">
      <alignment horizontal="center" vertical="center" wrapText="1"/>
    </xf>
    <xf numFmtId="0" fontId="29" fillId="0" borderId="81" xfId="13" applyFont="1" applyBorder="1" applyAlignment="1">
      <alignment horizontal="center" vertical="center" wrapText="1"/>
    </xf>
    <xf numFmtId="0" fontId="50" fillId="11" borderId="35" xfId="16" applyFont="1" applyBorder="1" applyAlignment="1">
      <alignment horizontal="center" vertical="center"/>
    </xf>
    <xf numFmtId="0" fontId="50" fillId="11" borderId="68" xfId="16" applyFont="1" applyBorder="1" applyAlignment="1">
      <alignment horizontal="center" vertical="center"/>
    </xf>
    <xf numFmtId="0" fontId="50" fillId="2" borderId="0" xfId="16" applyFont="1" applyFill="1" applyBorder="1" applyAlignment="1">
      <alignment horizontal="center" vertical="center"/>
    </xf>
    <xf numFmtId="0" fontId="29" fillId="0" borderId="97" xfId="13" applyFont="1" applyBorder="1" applyAlignment="1">
      <alignment horizontal="center" vertical="center" wrapText="1"/>
    </xf>
    <xf numFmtId="0" fontId="29" fillId="0" borderId="79" xfId="13" applyFont="1" applyBorder="1" applyAlignment="1">
      <alignment horizontal="center" vertical="center" wrapText="1"/>
    </xf>
    <xf numFmtId="0" fontId="29" fillId="0" borderId="98" xfId="13" applyFont="1" applyBorder="1" applyAlignment="1">
      <alignment horizontal="center" vertical="center" wrapText="1"/>
    </xf>
    <xf numFmtId="0" fontId="49" fillId="10" borderId="18" xfId="8" applyFont="1" applyAlignment="1">
      <alignment horizontal="center" vertical="center"/>
    </xf>
    <xf numFmtId="0" fontId="19" fillId="6" borderId="19" xfId="11" applyFont="1" applyAlignment="1">
      <alignment horizontal="center" vertical="center" wrapText="1"/>
    </xf>
    <xf numFmtId="0" fontId="50" fillId="11" borderId="34" xfId="16" applyFont="1" applyBorder="1" applyAlignment="1">
      <alignment horizontal="center" vertical="center"/>
    </xf>
    <xf numFmtId="0" fontId="19" fillId="9" borderId="0" xfId="19" applyBorder="1" applyAlignment="1">
      <alignment horizontal="center" vertical="center"/>
    </xf>
    <xf numFmtId="0" fontId="50" fillId="11" borderId="50" xfId="16" applyFont="1" applyBorder="1" applyAlignment="1">
      <alignment horizontal="center" vertical="center"/>
    </xf>
    <xf numFmtId="0" fontId="29" fillId="0" borderId="61" xfId="13" applyFont="1" applyBorder="1" applyAlignment="1">
      <alignment horizontal="center" vertical="center" wrapText="1"/>
    </xf>
    <xf numFmtId="0" fontId="50" fillId="11" borderId="51" xfId="16" applyFont="1" applyBorder="1" applyAlignment="1">
      <alignment horizontal="center" vertical="center"/>
    </xf>
    <xf numFmtId="0" fontId="29" fillId="0" borderId="59" xfId="13" applyFont="1" applyBorder="1" applyAlignment="1">
      <alignment horizontal="center" vertical="center" wrapText="1"/>
    </xf>
    <xf numFmtId="0" fontId="50" fillId="11" borderId="52" xfId="16" applyFont="1" applyBorder="1" applyAlignment="1">
      <alignment horizontal="center" vertical="center"/>
    </xf>
    <xf numFmtId="0" fontId="29" fillId="0" borderId="62" xfId="13" applyFont="1" applyBorder="1" applyAlignment="1">
      <alignment horizontal="center" vertical="center" wrapText="1"/>
    </xf>
    <xf numFmtId="0" fontId="50" fillId="11" borderId="4" xfId="16" applyFont="1" applyBorder="1" applyAlignment="1">
      <alignment horizontal="center" vertical="center"/>
    </xf>
    <xf numFmtId="0" fontId="50" fillId="11" borderId="49" xfId="16" applyFont="1" applyBorder="1" applyAlignment="1">
      <alignment horizontal="center" vertical="center"/>
    </xf>
    <xf numFmtId="0" fontId="50" fillId="11" borderId="36" xfId="16" applyFont="1" applyBorder="1" applyAlignment="1">
      <alignment horizontal="center" vertical="center"/>
    </xf>
    <xf numFmtId="0" fontId="29" fillId="0" borderId="101" xfId="13" applyFont="1" applyBorder="1" applyAlignment="1">
      <alignment horizontal="center" vertical="center" wrapText="1"/>
    </xf>
    <xf numFmtId="0" fontId="29" fillId="0" borderId="102" xfId="13" applyFont="1" applyBorder="1" applyAlignment="1">
      <alignment horizontal="center" vertical="center" wrapText="1"/>
    </xf>
    <xf numFmtId="0" fontId="29" fillId="0" borderId="103" xfId="13" applyFont="1" applyBorder="1" applyAlignment="1">
      <alignment horizontal="center" vertical="center" wrapText="1"/>
    </xf>
    <xf numFmtId="0" fontId="19" fillId="6" borderId="66" xfId="11" applyFont="1" applyBorder="1" applyAlignment="1">
      <alignment horizontal="center" vertical="center" wrapText="1"/>
    </xf>
    <xf numFmtId="0" fontId="19" fillId="16" borderId="66" xfId="19" applyFill="1" applyBorder="1" applyAlignment="1">
      <alignment horizontal="center" vertical="center"/>
    </xf>
    <xf numFmtId="0" fontId="19" fillId="10" borderId="18" xfId="8" applyAlignment="1">
      <alignment horizontal="center" vertical="center"/>
    </xf>
    <xf numFmtId="0" fontId="20" fillId="6" borderId="19" xfId="11" applyAlignment="1">
      <alignment horizontal="center" vertical="center" wrapText="1"/>
    </xf>
    <xf numFmtId="0" fontId="19" fillId="17" borderId="19" xfId="11" applyFont="1" applyFill="1" applyAlignment="1">
      <alignment horizontal="center" vertical="center" wrapText="1"/>
    </xf>
    <xf numFmtId="0" fontId="19" fillId="17" borderId="30" xfId="11" applyFont="1" applyFill="1" applyBorder="1" applyAlignment="1">
      <alignment horizontal="center" vertical="center" wrapText="1"/>
    </xf>
    <xf numFmtId="0" fontId="50" fillId="11" borderId="24" xfId="16" applyFont="1" applyBorder="1" applyAlignment="1">
      <alignment horizontal="center" vertical="center"/>
    </xf>
    <xf numFmtId="0" fontId="29" fillId="7" borderId="40" xfId="13" applyFont="1" applyFill="1" applyBorder="1" applyAlignment="1">
      <alignment horizontal="center" vertical="center" wrapText="1"/>
    </xf>
    <xf numFmtId="0" fontId="29" fillId="7" borderId="21" xfId="13" applyFont="1" applyFill="1" applyAlignment="1">
      <alignment horizontal="center" vertical="center" wrapText="1"/>
    </xf>
    <xf numFmtId="0" fontId="23" fillId="16" borderId="16" xfId="16" applyFill="1" applyAlignment="1">
      <alignment horizontal="center" vertical="center"/>
    </xf>
    <xf numFmtId="0" fontId="23" fillId="11" borderId="16" xfId="16" applyAlignment="1">
      <alignment horizontal="center" vertical="center"/>
    </xf>
    <xf numFmtId="0" fontId="23" fillId="11" borderId="25" xfId="16" applyBorder="1" applyAlignment="1">
      <alignment horizontal="center" vertical="center"/>
    </xf>
    <xf numFmtId="0" fontId="49" fillId="4" borderId="66" xfId="18" applyFont="1" applyBorder="1" applyAlignment="1">
      <alignment horizontal="center" vertical="center"/>
    </xf>
    <xf numFmtId="0" fontId="59" fillId="0" borderId="66" xfId="15" applyFont="1" applyBorder="1" applyAlignment="1">
      <alignment horizontal="center" vertical="center" wrapText="1"/>
    </xf>
    <xf numFmtId="0" fontId="29" fillId="0" borderId="66" xfId="21" applyFont="1" applyBorder="1" applyAlignment="1">
      <alignment horizontal="left" vertical="center" wrapText="1" indent="8"/>
    </xf>
    <xf numFmtId="0" fontId="50" fillId="29" borderId="66" xfId="16" applyFont="1" applyFill="1" applyBorder="1" applyAlignment="1">
      <alignment horizontal="center" vertical="center"/>
    </xf>
    <xf numFmtId="0" fontId="49" fillId="15" borderId="66" xfId="18" applyFont="1" applyFill="1" applyBorder="1" applyAlignment="1">
      <alignment horizontal="center" vertical="center"/>
    </xf>
    <xf numFmtId="0" fontId="59" fillId="0" borderId="66" xfId="13" applyFont="1" applyBorder="1" applyAlignment="1">
      <alignment horizontal="center" vertical="center" wrapText="1"/>
    </xf>
    <xf numFmtId="0" fontId="59" fillId="2" borderId="66" xfId="13" applyFont="1" applyFill="1" applyBorder="1" applyAlignment="1">
      <alignment horizontal="center" vertical="center" wrapText="1"/>
    </xf>
    <xf numFmtId="0" fontId="29" fillId="2" borderId="66" xfId="13" applyFont="1" applyFill="1" applyBorder="1" applyAlignment="1">
      <alignment horizontal="center" vertical="center" wrapText="1"/>
    </xf>
    <xf numFmtId="0" fontId="19" fillId="10" borderId="31" xfId="8" applyBorder="1" applyAlignment="1">
      <alignment horizontal="center" vertical="center"/>
    </xf>
    <xf numFmtId="0" fontId="19" fillId="10" borderId="32" xfId="8" applyBorder="1" applyAlignment="1">
      <alignment horizontal="center" vertical="center"/>
    </xf>
    <xf numFmtId="0" fontId="19" fillId="10" borderId="33" xfId="8" applyBorder="1" applyAlignment="1">
      <alignment horizontal="center" vertical="center"/>
    </xf>
    <xf numFmtId="0" fontId="20" fillId="6" borderId="29" xfId="11" applyBorder="1" applyAlignment="1">
      <alignment horizontal="center" vertical="center" wrapText="1"/>
    </xf>
    <xf numFmtId="0" fontId="20" fillId="6" borderId="28" xfId="11" applyBorder="1" applyAlignment="1">
      <alignment horizontal="center" vertical="center" wrapText="1"/>
    </xf>
    <xf numFmtId="0" fontId="23" fillId="11" borderId="24" xfId="16" applyBorder="1" applyAlignment="1">
      <alignment horizontal="center" vertical="center"/>
    </xf>
    <xf numFmtId="0" fontId="23" fillId="11" borderId="29" xfId="16" applyBorder="1" applyAlignment="1">
      <alignment horizontal="center" vertical="center"/>
    </xf>
    <xf numFmtId="0" fontId="23" fillId="11" borderId="28" xfId="16" applyBorder="1" applyAlignment="1">
      <alignment horizontal="center" vertical="center"/>
    </xf>
    <xf numFmtId="0" fontId="20" fillId="6" borderId="67" xfId="11" applyBorder="1" applyAlignment="1">
      <alignment horizontal="center" vertical="center" wrapText="1"/>
    </xf>
    <xf numFmtId="0" fontId="29" fillId="12" borderId="66" xfId="17" applyFont="1" applyFill="1" applyBorder="1" applyAlignment="1">
      <alignment horizontal="center" vertical="center"/>
    </xf>
    <xf numFmtId="0" fontId="32" fillId="12" borderId="30" xfId="17" applyFont="1" applyFill="1" applyBorder="1" applyAlignment="1">
      <alignment horizontal="center" vertical="center"/>
    </xf>
    <xf numFmtId="0" fontId="32" fillId="12" borderId="0" xfId="17" applyFont="1" applyFill="1" applyBorder="1" applyAlignment="1">
      <alignment horizontal="center" vertical="center"/>
    </xf>
    <xf numFmtId="0" fontId="19" fillId="10" borderId="41" xfId="8" applyBorder="1" applyAlignment="1">
      <alignment horizontal="center" vertical="center"/>
    </xf>
    <xf numFmtId="0" fontId="20" fillId="6" borderId="41" xfId="11" applyBorder="1" applyAlignment="1">
      <alignment horizontal="center" vertical="center" wrapText="1"/>
    </xf>
    <xf numFmtId="0" fontId="23" fillId="11" borderId="41" xfId="16" applyBorder="1" applyAlignment="1">
      <alignment horizontal="center" vertical="center"/>
    </xf>
    <xf numFmtId="0" fontId="19" fillId="9" borderId="41" xfId="19" applyBorder="1" applyAlignment="1">
      <alignment horizontal="center" vertical="center"/>
    </xf>
    <xf numFmtId="0" fontId="50" fillId="11" borderId="41" xfId="16" applyFont="1" applyBorder="1" applyAlignment="1">
      <alignment horizontal="center" vertical="center"/>
    </xf>
    <xf numFmtId="0" fontId="59" fillId="0" borderId="41" xfId="15" applyFont="1" applyBorder="1" applyAlignment="1">
      <alignment horizontal="center" vertical="center" wrapText="1"/>
    </xf>
    <xf numFmtId="0" fontId="29" fillId="7" borderId="41" xfId="13" applyFont="1" applyFill="1" applyBorder="1" applyAlignment="1">
      <alignment horizontal="center" vertical="center" wrapText="1"/>
    </xf>
    <xf numFmtId="0" fontId="10" fillId="5" borderId="66" xfId="17" applyBorder="1" applyAlignment="1">
      <alignment horizontal="center" vertical="center"/>
    </xf>
    <xf numFmtId="0" fontId="45" fillId="0" borderId="77" xfId="13" applyFont="1" applyBorder="1" applyAlignment="1">
      <alignment horizontal="center" vertical="center" wrapText="1"/>
    </xf>
    <xf numFmtId="0" fontId="45" fillId="0" borderId="83" xfId="13" applyFont="1" applyBorder="1" applyAlignment="1">
      <alignment horizontal="center" vertical="center" wrapText="1"/>
    </xf>
    <xf numFmtId="0" fontId="45" fillId="0" borderId="81" xfId="13" applyFont="1" applyBorder="1" applyAlignment="1">
      <alignment horizontal="center" vertical="center" wrapText="1"/>
    </xf>
    <xf numFmtId="0" fontId="29" fillId="0" borderId="66" xfId="13" applyFont="1" applyBorder="1" applyAlignment="1">
      <alignment horizontal="center" vertical="center" wrapText="1"/>
    </xf>
    <xf numFmtId="0" fontId="49" fillId="9" borderId="66" xfId="19" applyFont="1" applyBorder="1" applyAlignment="1">
      <alignment horizontal="center" vertical="center"/>
    </xf>
    <xf numFmtId="0" fontId="49" fillId="27" borderId="66" xfId="19" applyFont="1" applyFill="1" applyBorder="1" applyAlignment="1">
      <alignment horizontal="center" vertical="center"/>
    </xf>
    <xf numFmtId="0" fontId="0" fillId="0" borderId="61" xfId="13" applyFont="1" applyBorder="1" applyAlignment="1">
      <alignment horizontal="center" vertical="center" wrapText="1"/>
    </xf>
    <xf numFmtId="0" fontId="0" fillId="0" borderId="59" xfId="13" applyFont="1" applyBorder="1" applyAlignment="1">
      <alignment horizontal="center" vertical="center" wrapText="1"/>
    </xf>
    <xf numFmtId="0" fontId="0" fillId="0" borderId="62" xfId="13" applyFont="1" applyBorder="1" applyAlignment="1">
      <alignment horizontal="center" vertical="center" wrapText="1"/>
    </xf>
    <xf numFmtId="0" fontId="6" fillId="0" borderId="61" xfId="13" applyFont="1" applyBorder="1" applyAlignment="1">
      <alignment horizontal="center" vertical="center" wrapText="1"/>
    </xf>
    <xf numFmtId="0" fontId="6" fillId="0" borderId="59" xfId="13" applyFont="1" applyBorder="1" applyAlignment="1">
      <alignment horizontal="center" vertical="center" wrapText="1"/>
    </xf>
    <xf numFmtId="0" fontId="6" fillId="0" borderId="62" xfId="13" applyFont="1" applyBorder="1" applyAlignment="1">
      <alignment horizontal="center" vertical="center" wrapText="1"/>
    </xf>
    <xf numFmtId="0" fontId="19" fillId="10" borderId="22" xfId="8" applyBorder="1" applyAlignment="1">
      <alignment horizontal="center" vertical="center"/>
    </xf>
    <xf numFmtId="0" fontId="10" fillId="5" borderId="53" xfId="17" applyBorder="1" applyAlignment="1">
      <alignment horizontal="center" vertical="center"/>
    </xf>
    <xf numFmtId="0" fontId="19" fillId="19" borderId="53" xfId="8" applyFont="1" applyFill="1" applyBorder="1">
      <alignment horizontal="center" vertical="center"/>
    </xf>
    <xf numFmtId="0" fontId="58" fillId="0" borderId="54" xfId="8" applyFont="1" applyFill="1" applyBorder="1" applyAlignment="1">
      <alignment horizontal="center" vertical="center"/>
    </xf>
    <xf numFmtId="0" fontId="58" fillId="0" borderId="60" xfId="8" applyFont="1" applyFill="1" applyBorder="1" applyAlignment="1">
      <alignment horizontal="center" vertical="center"/>
    </xf>
    <xf numFmtId="0" fontId="58" fillId="0" borderId="55" xfId="8" applyFont="1" applyFill="1" applyBorder="1" applyAlignment="1">
      <alignment horizontal="center" vertical="center"/>
    </xf>
    <xf numFmtId="0" fontId="19" fillId="10" borderId="53" xfId="8" applyBorder="1" applyAlignment="1">
      <alignment horizontal="center" vertical="center"/>
    </xf>
    <xf numFmtId="0" fontId="19" fillId="10" borderId="54" xfId="8" applyFont="1" applyBorder="1" applyAlignment="1">
      <alignment horizontal="center" vertical="center"/>
    </xf>
    <xf numFmtId="0" fontId="19" fillId="10" borderId="54" xfId="8" applyBorder="1" applyAlignment="1">
      <alignment horizontal="center" vertical="center"/>
    </xf>
    <xf numFmtId="0" fontId="4" fillId="23" borderId="66" xfId="13" applyFont="1" applyFill="1" applyBorder="1" applyAlignment="1">
      <alignment horizontal="center" vertical="center" wrapText="1"/>
    </xf>
    <xf numFmtId="0" fontId="19" fillId="10" borderId="55" xfId="8" applyBorder="1" applyAlignment="1">
      <alignment horizontal="center" vertical="center"/>
    </xf>
    <xf numFmtId="0" fontId="19" fillId="10" borderId="80" xfId="8" applyBorder="1" applyAlignment="1">
      <alignment horizontal="center" vertical="center"/>
    </xf>
    <xf numFmtId="0" fontId="10" fillId="5" borderId="5" xfId="17" applyBorder="1" applyAlignment="1">
      <alignment horizontal="center" vertical="center"/>
    </xf>
    <xf numFmtId="0" fontId="0" fillId="0" borderId="77" xfId="13" applyFont="1" applyBorder="1" applyAlignment="1">
      <alignment horizontal="center" vertical="center" wrapText="1"/>
    </xf>
    <xf numFmtId="0" fontId="10" fillId="5" borderId="0" xfId="17" applyBorder="1" applyAlignment="1">
      <alignment horizontal="center" vertical="center"/>
    </xf>
    <xf numFmtId="0" fontId="0" fillId="0" borderId="83" xfId="13" applyFont="1" applyBorder="1" applyAlignment="1">
      <alignment horizontal="center" vertical="center" wrapText="1"/>
    </xf>
    <xf numFmtId="0" fontId="0" fillId="0" borderId="81" xfId="13" applyFont="1" applyBorder="1" applyAlignment="1">
      <alignment horizontal="center" vertical="center" wrapText="1"/>
    </xf>
    <xf numFmtId="0" fontId="51" fillId="11" borderId="16" xfId="16" applyFont="1" applyAlignment="1">
      <alignment horizontal="center" vertical="center"/>
    </xf>
    <xf numFmtId="0" fontId="23" fillId="11" borderId="16" xfId="16" applyFont="1" applyAlignment="1">
      <alignment vertical="center"/>
    </xf>
    <xf numFmtId="0" fontId="29" fillId="0" borderId="88" xfId="13" applyFont="1" applyBorder="1" applyAlignment="1">
      <alignment horizontal="center" vertical="center" wrapText="1"/>
    </xf>
    <xf numFmtId="0" fontId="29" fillId="0" borderId="89" xfId="13" applyFont="1" applyBorder="1" applyAlignment="1">
      <alignment horizontal="center" vertical="center" wrapText="1"/>
    </xf>
    <xf numFmtId="0" fontId="51" fillId="11" borderId="50" xfId="16" applyFont="1" applyBorder="1" applyAlignment="1">
      <alignment horizontal="center" vertical="center"/>
    </xf>
    <xf numFmtId="0" fontId="51" fillId="11" borderId="52" xfId="16" applyFont="1" applyBorder="1" applyAlignment="1">
      <alignment horizontal="center" vertical="center"/>
    </xf>
    <xf numFmtId="0" fontId="20" fillId="6" borderId="30" xfId="11" applyBorder="1" applyAlignment="1">
      <alignment horizontal="center" vertical="center" wrapText="1"/>
    </xf>
    <xf numFmtId="0" fontId="45" fillId="0" borderId="99" xfId="13" applyFont="1" applyBorder="1" applyAlignment="1">
      <alignment horizontal="center" vertical="center" wrapText="1"/>
    </xf>
    <xf numFmtId="0" fontId="45" fillId="0" borderId="100" xfId="13" applyFont="1" applyBorder="1" applyAlignment="1">
      <alignment horizontal="center" vertical="center" wrapText="1"/>
    </xf>
    <xf numFmtId="0" fontId="45" fillId="0" borderId="61" xfId="13" applyFont="1" applyBorder="1" applyAlignment="1">
      <alignment horizontal="center" vertical="center" wrapText="1"/>
    </xf>
    <xf numFmtId="0" fontId="45" fillId="0" borderId="62" xfId="13" applyFont="1" applyBorder="1" applyAlignment="1">
      <alignment horizontal="center" vertical="center" wrapText="1"/>
    </xf>
    <xf numFmtId="0" fontId="19" fillId="9" borderId="18" xfId="19" applyAlignment="1">
      <alignment horizontal="center" vertical="center"/>
    </xf>
    <xf numFmtId="0" fontId="45" fillId="0" borderId="59" xfId="13" applyFont="1" applyBorder="1" applyAlignment="1">
      <alignment horizontal="center" vertical="center" wrapText="1"/>
    </xf>
    <xf numFmtId="0" fontId="51" fillId="11" borderId="66" xfId="16" applyFont="1" applyBorder="1" applyAlignment="1">
      <alignment horizontal="center" vertical="center"/>
    </xf>
    <xf numFmtId="0" fontId="40" fillId="11" borderId="57" xfId="16" applyFont="1" applyBorder="1" applyAlignment="1">
      <alignment horizontal="center" vertical="center"/>
    </xf>
    <xf numFmtId="0" fontId="45" fillId="0" borderId="66" xfId="13" applyFont="1" applyBorder="1" applyAlignment="1">
      <alignment horizontal="center" vertical="center" wrapText="1"/>
    </xf>
    <xf numFmtId="0" fontId="45" fillId="0" borderId="66" xfId="17" applyFont="1" applyFill="1" applyBorder="1" applyAlignment="1">
      <alignment horizontal="center" vertical="center"/>
    </xf>
    <xf numFmtId="0" fontId="45" fillId="7" borderId="66" xfId="13" applyFont="1" applyFill="1" applyBorder="1" applyAlignment="1">
      <alignment horizontal="center" vertical="center" wrapText="1"/>
    </xf>
    <xf numFmtId="0" fontId="45" fillId="7" borderId="66" xfId="17" applyFont="1" applyFill="1" applyBorder="1" applyAlignment="1">
      <alignment horizontal="center" vertical="center"/>
    </xf>
    <xf numFmtId="0" fontId="45" fillId="7" borderId="66" xfId="12" applyFont="1" applyBorder="1" applyAlignment="1">
      <alignment horizontal="left" vertical="center" wrapText="1" indent="11"/>
    </xf>
    <xf numFmtId="0" fontId="45" fillId="0" borderId="66" xfId="12" applyFont="1" applyFill="1" applyBorder="1" applyAlignment="1">
      <alignment horizontal="left" vertical="center" wrapText="1" indent="11"/>
    </xf>
    <xf numFmtId="0" fontId="45" fillId="5" borderId="66" xfId="13" applyFont="1" applyFill="1" applyBorder="1" applyAlignment="1">
      <alignment horizontal="center" vertical="center" wrapText="1"/>
    </xf>
    <xf numFmtId="0" fontId="45" fillId="5" borderId="66" xfId="17" applyFont="1" applyBorder="1" applyAlignment="1">
      <alignment horizontal="center" vertical="center"/>
    </xf>
    <xf numFmtId="0" fontId="45" fillId="5" borderId="66" xfId="12" applyFont="1" applyFill="1" applyBorder="1" applyAlignment="1">
      <alignment horizontal="left" vertical="center" wrapText="1" indent="11"/>
    </xf>
    <xf numFmtId="0" fontId="52" fillId="0" borderId="66" xfId="13" applyFont="1" applyBorder="1" applyAlignment="1">
      <alignment horizontal="center" vertical="center" wrapText="1"/>
    </xf>
    <xf numFmtId="0" fontId="40" fillId="12" borderId="77" xfId="17" applyFont="1" applyFill="1" applyBorder="1" applyAlignment="1">
      <alignment horizontal="center" vertical="center"/>
    </xf>
    <xf numFmtId="0" fontId="40" fillId="12" borderId="83" xfId="17" applyFont="1" applyFill="1" applyBorder="1" applyAlignment="1">
      <alignment horizontal="center" vertical="center"/>
    </xf>
    <xf numFmtId="0" fontId="40" fillId="12" borderId="81" xfId="17" applyFont="1" applyFill="1" applyBorder="1" applyAlignment="1">
      <alignment horizontal="center" vertical="center"/>
    </xf>
    <xf numFmtId="0" fontId="25" fillId="0" borderId="0" xfId="9" applyFont="1" applyBorder="1" applyAlignment="1">
      <alignment horizontal="left" vertical="center" indent="2"/>
    </xf>
    <xf numFmtId="0" fontId="21" fillId="0" borderId="0" xfId="0" applyFont="1" applyAlignment="1"/>
  </cellXfs>
  <cellStyles count="25">
    <cellStyle name="3" xfId="13" xr:uid="{021AB134-79ED-9644-B9BB-CC940665E3EE}"/>
    <cellStyle name="3A" xfId="14" xr:uid="{4858333D-5A4B-ED42-8256-47166961B1DD}"/>
    <cellStyle name="3b" xfId="15" xr:uid="{0A6DF6BE-3887-1449-8E9A-30A62F477D63}"/>
    <cellStyle name="3b sangria" xfId="20" xr:uid="{38E5AF82-9E05-5246-9E4F-19EA8D8E9C61}"/>
    <cellStyle name="B" xfId="6" xr:uid="{E98A7462-12D3-074D-870A-3F94131785CF}"/>
    <cellStyle name="B2" xfId="17" xr:uid="{330C2D23-27AF-0F42-8614-15D08C5A25DA}"/>
    <cellStyle name="borde sup" xfId="9" xr:uid="{FB0909C5-E9AD-A147-9A9C-4C21B92913E2}"/>
    <cellStyle name="centrada" xfId="8" xr:uid="{800E348A-BADE-EE4D-B6E9-C1B33CAEBC61}"/>
    <cellStyle name="centrada 2" xfId="19" xr:uid="{3F280888-47E0-674A-B56C-F8AE2980B990}"/>
    <cellStyle name="cerrado arriba" xfId="10" xr:uid="{3F8286D6-1099-6842-AD09-6DFE700CA5D0}"/>
    <cellStyle name="encabezado" xfId="5" xr:uid="{E52199EB-4AB9-AE4C-88E5-A3E63F8EE401}"/>
    <cellStyle name="gordi" xfId="12" xr:uid="{CD8573AD-EE30-934C-BF6C-3FF5BDDF9DFE}"/>
    <cellStyle name="GRISOM" xfId="11" xr:uid="{C255AAB5-E8EE-3948-8E38-1B8CDDFCA8B7}"/>
    <cellStyle name="Hipervínculo" xfId="1" builtinId="8" hidden="1"/>
    <cellStyle name="Hipervínculo" xfId="24" builtinId="8"/>
    <cellStyle name="Hyperlink" xfId="3" xr:uid="{00000000-000B-0000-0000-000008000000}"/>
    <cellStyle name="L" xfId="7" xr:uid="{AAD2AF71-1A74-C04C-9FF6-B9D8FFA205B9}"/>
    <cellStyle name="Millares [0]" xfId="23" builtinId="6"/>
    <cellStyle name="Normal" xfId="0" builtinId="0"/>
    <cellStyle name="Normal 3" xfId="2" xr:uid="{EC22168D-A4B4-4227-B89F-3E940A28557A}"/>
    <cellStyle name="Porcentaje" xfId="22" builtinId="5"/>
    <cellStyle name="sangria2" xfId="21" xr:uid="{3789DB49-F530-494F-AC10-9BE588E41FD1}"/>
    <cellStyle name="sub2" xfId="16" xr:uid="{2D2F75B6-9E22-3E4C-9D55-166A3A481BC8}"/>
    <cellStyle name="sub2 -2" xfId="18" xr:uid="{EA315B9A-A5B9-F842-A5FE-8CA73D963A02}"/>
    <cellStyle name="X1" xfId="4" xr:uid="{CDD1D544-FDE9-684D-8B18-2F917485E2FF}"/>
  </cellStyles>
  <dxfs count="3">
    <dxf>
      <font>
        <b val="0"/>
        <i val="0"/>
        <u val="none"/>
        <color theme="2" tint="-0.749961851863155"/>
      </font>
      <fill>
        <patternFill>
          <bgColor theme="0" tint="-0.14996795556505021"/>
        </patternFill>
      </fill>
    </dxf>
    <dxf>
      <font>
        <b/>
        <i val="0"/>
        <u val="none"/>
        <color theme="0"/>
      </font>
      <fill>
        <patternFill>
          <bgColor theme="2" tint="-0.499984740745262"/>
        </patternFill>
      </fill>
      <border diagonalUp="0" diagonalDown="0">
        <left/>
        <right/>
        <top/>
        <bottom/>
        <vertical style="thin">
          <color auto="1"/>
        </vertical>
        <horizontal style="thin">
          <color auto="1"/>
        </horizontal>
      </border>
    </dxf>
    <dxf>
      <font>
        <b/>
        <i val="0"/>
        <u val="none"/>
        <color theme="0"/>
      </font>
      <fill>
        <patternFill>
          <bgColor theme="5"/>
        </patternFill>
      </fill>
      <border diagonalUp="0" diagonalDown="0">
        <left/>
        <right/>
        <top/>
        <bottom/>
        <vertical/>
        <horizontal/>
      </border>
    </dxf>
  </dxfs>
  <tableStyles count="1" defaultTableStyle="Estilo de tabla 1" defaultPivotStyle="PivotStyleLight16">
    <tableStyle name="Estilo de tabla 1" pivot="0" count="3" xr9:uid="{37028CB0-4751-0243-8493-F089964F2BE0}">
      <tableStyleElement type="headerRow" dxfId="2"/>
      <tableStyleElement type="totalRow" dxfId="1"/>
      <tableStyleElement type="firstRowStripe" dxfId="0"/>
    </tableStyle>
  </tableStyles>
  <colors>
    <mruColors>
      <color rgb="FF33AAB0"/>
      <color rgb="FF009999"/>
      <color rgb="FFCCE3F3"/>
      <color rgb="FF9ADDEB"/>
      <color rgb="FFB4DDE1"/>
      <color rgb="FFCCECFF"/>
      <color rgb="FF8ED5E2"/>
      <color rgb="FFB8E8FF"/>
      <color rgb="FF71C6E8"/>
      <color rgb="FFABE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Contenidos!A1"/></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hyperlink" Target="#Contenidos!A1"/></Relationships>
</file>

<file path=xl/drawings/drawing1.xml><?xml version="1.0" encoding="utf-8"?>
<xdr:wsDr xmlns:xdr="http://schemas.openxmlformats.org/drawingml/2006/spreadsheetDrawing" xmlns:a="http://schemas.openxmlformats.org/drawingml/2006/main">
  <xdr:oneCellAnchor>
    <xdr:from>
      <xdr:col>1</xdr:col>
      <xdr:colOff>1443997</xdr:colOff>
      <xdr:row>0</xdr:row>
      <xdr:rowOff>2244</xdr:rowOff>
    </xdr:from>
    <xdr:ext cx="5779981" cy="654050"/>
    <xdr:sp macro="" textlink="">
      <xdr:nvSpPr>
        <xdr:cNvPr id="29" name="Shape 3">
          <a:extLst>
            <a:ext uri="{FF2B5EF4-FFF2-40B4-BE49-F238E27FC236}">
              <a16:creationId xmlns:a16="http://schemas.microsoft.com/office/drawing/2014/main" id="{B0A49C6B-EFB5-C9ED-7FA5-5949046E9C07}"/>
            </a:ext>
          </a:extLst>
        </xdr:cNvPr>
        <xdr:cNvSpPr/>
      </xdr:nvSpPr>
      <xdr:spPr>
        <a:xfrm>
          <a:off x="2099481" y="2244"/>
          <a:ext cx="5779981"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1</xdr:col>
      <xdr:colOff>4592</xdr:colOff>
      <xdr:row>0</xdr:row>
      <xdr:rowOff>2244</xdr:rowOff>
    </xdr:from>
    <xdr:ext cx="1439545" cy="654050"/>
    <xdr:sp macro="" textlink="">
      <xdr:nvSpPr>
        <xdr:cNvPr id="30" name="Shape 4">
          <a:extLst>
            <a:ext uri="{FF2B5EF4-FFF2-40B4-BE49-F238E27FC236}">
              <a16:creationId xmlns:a16="http://schemas.microsoft.com/office/drawing/2014/main" id="{62359656-DE17-2BEF-C696-B794C1BB9C42}"/>
            </a:ext>
          </a:extLst>
        </xdr:cNvPr>
        <xdr:cNvSpPr/>
      </xdr:nvSpPr>
      <xdr:spPr>
        <a:xfrm>
          <a:off x="660076" y="2244"/>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1</xdr:col>
      <xdr:colOff>375089</xdr:colOff>
      <xdr:row>0</xdr:row>
      <xdr:rowOff>116200</xdr:rowOff>
    </xdr:from>
    <xdr:ext cx="702310" cy="426720"/>
    <xdr:sp macro="" textlink="">
      <xdr:nvSpPr>
        <xdr:cNvPr id="31" name="Shape 5">
          <a:extLst>
            <a:ext uri="{FF2B5EF4-FFF2-40B4-BE49-F238E27FC236}">
              <a16:creationId xmlns:a16="http://schemas.microsoft.com/office/drawing/2014/main" id="{4A965BD0-77F0-B44D-2D8D-BF63F5EA5CB8}"/>
            </a:ext>
          </a:extLst>
        </xdr:cNvPr>
        <xdr:cNvSpPr/>
      </xdr:nvSpPr>
      <xdr:spPr>
        <a:xfrm>
          <a:off x="1030573" y="116200"/>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1713310</xdr:colOff>
      <xdr:row>0</xdr:row>
      <xdr:rowOff>141919</xdr:rowOff>
    </xdr:from>
    <xdr:ext cx="2574290" cy="372110"/>
    <xdr:sp macro="" textlink="">
      <xdr:nvSpPr>
        <xdr:cNvPr id="35" name="Textbox 9">
          <a:extLst>
            <a:ext uri="{FF2B5EF4-FFF2-40B4-BE49-F238E27FC236}">
              <a16:creationId xmlns:a16="http://schemas.microsoft.com/office/drawing/2014/main" id="{2D83EF76-1DE2-25D4-6BE5-DE0E0E1BFBED}"/>
            </a:ext>
          </a:extLst>
        </xdr:cNvPr>
        <xdr:cNvSpPr txBox="1"/>
      </xdr:nvSpPr>
      <xdr:spPr>
        <a:xfrm>
          <a:off x="2368794" y="141919"/>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SG_D</a:t>
          </a:r>
          <a:r>
            <a:rPr sz="2400" b="1" spc="-25">
              <a:solidFill>
                <a:srgbClr val="FFFFFF"/>
              </a:solidFill>
              <a:latin typeface="Calibri"/>
              <a:cs typeface="Calibri"/>
            </a:rPr>
            <a:t>at</a:t>
          </a:r>
          <a:r>
            <a:rPr sz="2400" b="1" spc="0">
              <a:solidFill>
                <a:srgbClr val="FFFFFF"/>
              </a:solidFill>
              <a:latin typeface="Calibri"/>
              <a:cs typeface="Calibri"/>
            </a:rPr>
            <a:t>aBook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1</xdr:col>
      <xdr:colOff>450646</xdr:colOff>
      <xdr:row>1</xdr:row>
      <xdr:rowOff>163871</xdr:rowOff>
    </xdr:from>
    <xdr:to>
      <xdr:col>1</xdr:col>
      <xdr:colOff>1149146</xdr:colOff>
      <xdr:row>1</xdr:row>
      <xdr:rowOff>544871</xdr:rowOff>
    </xdr:to>
    <xdr:pic>
      <xdr:nvPicPr>
        <xdr:cNvPr id="42" name="Imagen 41">
          <a:hlinkClick xmlns:r="http://schemas.openxmlformats.org/officeDocument/2006/relationships" r:id="rId1"/>
          <a:extLst>
            <a:ext uri="{FF2B5EF4-FFF2-40B4-BE49-F238E27FC236}">
              <a16:creationId xmlns:a16="http://schemas.microsoft.com/office/drawing/2014/main" id="{C81525FE-C70B-EC4B-8B68-29DB6C951588}"/>
            </a:ext>
          </a:extLst>
        </xdr:cNvPr>
        <xdr:cNvPicPr>
          <a:picLocks noChangeAspect="1"/>
        </xdr:cNvPicPr>
      </xdr:nvPicPr>
      <xdr:blipFill>
        <a:blip xmlns:r="http://schemas.openxmlformats.org/officeDocument/2006/relationships" r:embed="rId2"/>
        <a:stretch>
          <a:fillRect/>
        </a:stretch>
      </xdr:blipFill>
      <xdr:spPr>
        <a:xfrm>
          <a:off x="1106130" y="805699"/>
          <a:ext cx="698500" cy="381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273078</xdr:colOff>
      <xdr:row>0</xdr:row>
      <xdr:rowOff>0</xdr:rowOff>
    </xdr:from>
    <xdr:ext cx="13373431" cy="654050"/>
    <xdr:sp macro="" textlink="">
      <xdr:nvSpPr>
        <xdr:cNvPr id="2" name="Shape 3">
          <a:extLst>
            <a:ext uri="{FF2B5EF4-FFF2-40B4-BE49-F238E27FC236}">
              <a16:creationId xmlns:a16="http://schemas.microsoft.com/office/drawing/2014/main" id="{DF1EA36F-2EDA-D944-83E8-ABE062382B05}"/>
            </a:ext>
          </a:extLst>
        </xdr:cNvPr>
        <xdr:cNvSpPr/>
      </xdr:nvSpPr>
      <xdr:spPr>
        <a:xfrm>
          <a:off x="1339399" y="0"/>
          <a:ext cx="13373431"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C874A47B-9066-1244-AD04-5F0A57E28BA3}"/>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D4EC5936-6B8F-8D45-858D-91D7E74A739B}"/>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542391</xdr:colOff>
      <xdr:row>0</xdr:row>
      <xdr:rowOff>139675</xdr:rowOff>
    </xdr:from>
    <xdr:ext cx="2574290" cy="372110"/>
    <xdr:sp macro="" textlink="">
      <xdr:nvSpPr>
        <xdr:cNvPr id="6" name="Textbox 9">
          <a:extLst>
            <a:ext uri="{FF2B5EF4-FFF2-40B4-BE49-F238E27FC236}">
              <a16:creationId xmlns:a16="http://schemas.microsoft.com/office/drawing/2014/main" id="{CF1EC0C4-B172-3E45-935C-51B8CB524BA8}"/>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386912</xdr:colOff>
      <xdr:row>0</xdr:row>
      <xdr:rowOff>773372</xdr:rowOff>
    </xdr:from>
    <xdr:to>
      <xdr:col>1</xdr:col>
      <xdr:colOff>41</xdr:colOff>
      <xdr:row>0</xdr:row>
      <xdr:rowOff>1154372</xdr:rowOff>
    </xdr:to>
    <xdr:pic>
      <xdr:nvPicPr>
        <xdr:cNvPr id="8" name="Imagen 7">
          <a:hlinkClick xmlns:r="http://schemas.openxmlformats.org/officeDocument/2006/relationships" r:id="rId1"/>
          <a:extLst>
            <a:ext uri="{FF2B5EF4-FFF2-40B4-BE49-F238E27FC236}">
              <a16:creationId xmlns:a16="http://schemas.microsoft.com/office/drawing/2014/main" id="{87B7B140-88EC-3CF7-2F01-19B0F4825B92}"/>
            </a:ext>
          </a:extLst>
        </xdr:cNvPr>
        <xdr:cNvPicPr>
          <a:picLocks noChangeAspect="1"/>
        </xdr:cNvPicPr>
      </xdr:nvPicPr>
      <xdr:blipFill>
        <a:blip xmlns:r="http://schemas.openxmlformats.org/officeDocument/2006/relationships" r:embed="rId2"/>
        <a:stretch>
          <a:fillRect/>
        </a:stretch>
      </xdr:blipFill>
      <xdr:spPr>
        <a:xfrm>
          <a:off x="386912" y="773372"/>
          <a:ext cx="698500" cy="381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1301750</xdr:colOff>
      <xdr:row>0</xdr:row>
      <xdr:rowOff>0</xdr:rowOff>
    </xdr:from>
    <xdr:ext cx="26082625" cy="654050"/>
    <xdr:sp macro="" textlink="">
      <xdr:nvSpPr>
        <xdr:cNvPr id="2" name="Shape 3">
          <a:extLst>
            <a:ext uri="{FF2B5EF4-FFF2-40B4-BE49-F238E27FC236}">
              <a16:creationId xmlns:a16="http://schemas.microsoft.com/office/drawing/2014/main" id="{5A6DAD4B-9D80-E949-9046-BD0DDB435F2E}"/>
            </a:ext>
          </a:extLst>
        </xdr:cNvPr>
        <xdr:cNvSpPr/>
      </xdr:nvSpPr>
      <xdr:spPr>
        <a:xfrm>
          <a:off x="1301750" y="0"/>
          <a:ext cx="26082625"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A5ECC641-F813-9943-9658-D760AD4B4094}"/>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AEF5A297-B65B-1349-A16D-D01B8D38872E}"/>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565718</xdr:colOff>
      <xdr:row>0</xdr:row>
      <xdr:rowOff>139675</xdr:rowOff>
    </xdr:from>
    <xdr:ext cx="2574290" cy="372110"/>
    <xdr:sp macro="" textlink="">
      <xdr:nvSpPr>
        <xdr:cNvPr id="6" name="Textbox 9">
          <a:extLst>
            <a:ext uri="{FF2B5EF4-FFF2-40B4-BE49-F238E27FC236}">
              <a16:creationId xmlns:a16="http://schemas.microsoft.com/office/drawing/2014/main" id="{013DAF09-064B-014E-8F35-D512113D9BBF}"/>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535542</xdr:colOff>
      <xdr:row>0</xdr:row>
      <xdr:rowOff>826265</xdr:rowOff>
    </xdr:from>
    <xdr:to>
      <xdr:col>0</xdr:col>
      <xdr:colOff>1134202</xdr:colOff>
      <xdr:row>0</xdr:row>
      <xdr:rowOff>1207265</xdr:rowOff>
    </xdr:to>
    <xdr:pic>
      <xdr:nvPicPr>
        <xdr:cNvPr id="8" name="Imagen 7">
          <a:hlinkClick xmlns:r="http://schemas.openxmlformats.org/officeDocument/2006/relationships" r:id="rId1"/>
          <a:extLst>
            <a:ext uri="{FF2B5EF4-FFF2-40B4-BE49-F238E27FC236}">
              <a16:creationId xmlns:a16="http://schemas.microsoft.com/office/drawing/2014/main" id="{6A6EDDEF-3DC0-C741-B095-839EAC545467}"/>
            </a:ext>
          </a:extLst>
        </xdr:cNvPr>
        <xdr:cNvPicPr>
          <a:picLocks noChangeAspect="1"/>
        </xdr:cNvPicPr>
      </xdr:nvPicPr>
      <xdr:blipFill>
        <a:blip xmlns:r="http://schemas.openxmlformats.org/officeDocument/2006/relationships" r:embed="rId2"/>
        <a:stretch>
          <a:fillRect/>
        </a:stretch>
      </xdr:blipFill>
      <xdr:spPr>
        <a:xfrm>
          <a:off x="535542" y="826265"/>
          <a:ext cx="698500" cy="381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1398839</xdr:colOff>
      <xdr:row>0</xdr:row>
      <xdr:rowOff>0</xdr:rowOff>
    </xdr:from>
    <xdr:ext cx="34240536" cy="654050"/>
    <xdr:sp macro="" textlink="">
      <xdr:nvSpPr>
        <xdr:cNvPr id="2" name="Shape 3">
          <a:extLst>
            <a:ext uri="{FF2B5EF4-FFF2-40B4-BE49-F238E27FC236}">
              <a16:creationId xmlns:a16="http://schemas.microsoft.com/office/drawing/2014/main" id="{0175CBB2-B5C8-A446-BEAA-076C63CB3C5E}"/>
            </a:ext>
          </a:extLst>
        </xdr:cNvPr>
        <xdr:cNvSpPr/>
      </xdr:nvSpPr>
      <xdr:spPr>
        <a:xfrm>
          <a:off x="1398839" y="0"/>
          <a:ext cx="34240536"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D0E10FD2-01FE-E74B-912C-E3B8AC860AF3}"/>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BA43A454-8A15-8640-9683-DC83BD95C7B0}"/>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1708718</xdr:colOff>
      <xdr:row>0</xdr:row>
      <xdr:rowOff>139675</xdr:rowOff>
    </xdr:from>
    <xdr:ext cx="2574290" cy="372110"/>
    <xdr:sp macro="" textlink="">
      <xdr:nvSpPr>
        <xdr:cNvPr id="6" name="Textbox 9">
          <a:extLst>
            <a:ext uri="{FF2B5EF4-FFF2-40B4-BE49-F238E27FC236}">
              <a16:creationId xmlns:a16="http://schemas.microsoft.com/office/drawing/2014/main" id="{DED976CF-9867-FB48-8ED0-ACB11299296B}"/>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483586</xdr:colOff>
      <xdr:row>3</xdr:row>
      <xdr:rowOff>93295</xdr:rowOff>
    </xdr:from>
    <xdr:to>
      <xdr:col>0</xdr:col>
      <xdr:colOff>1351564</xdr:colOff>
      <xdr:row>4</xdr:row>
      <xdr:rowOff>14766</xdr:rowOff>
    </xdr:to>
    <xdr:pic>
      <xdr:nvPicPr>
        <xdr:cNvPr id="8" name="Imagen 7">
          <a:hlinkClick xmlns:r="http://schemas.openxmlformats.org/officeDocument/2006/relationships" r:id="rId1"/>
          <a:extLst>
            <a:ext uri="{FF2B5EF4-FFF2-40B4-BE49-F238E27FC236}">
              <a16:creationId xmlns:a16="http://schemas.microsoft.com/office/drawing/2014/main" id="{E1DD25B6-4612-084A-A1D6-3C3C4EE6DE93}"/>
            </a:ext>
          </a:extLst>
        </xdr:cNvPr>
        <xdr:cNvPicPr>
          <a:picLocks noChangeAspect="1"/>
        </xdr:cNvPicPr>
      </xdr:nvPicPr>
      <xdr:blipFill>
        <a:blip xmlns:r="http://schemas.openxmlformats.org/officeDocument/2006/relationships" r:embed="rId2"/>
        <a:stretch>
          <a:fillRect/>
        </a:stretch>
      </xdr:blipFill>
      <xdr:spPr>
        <a:xfrm>
          <a:off x="483586" y="743062"/>
          <a:ext cx="867978" cy="4678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502710</xdr:colOff>
      <xdr:row>0</xdr:row>
      <xdr:rowOff>0</xdr:rowOff>
    </xdr:from>
    <xdr:ext cx="13520208" cy="654050"/>
    <xdr:sp macro="" textlink="">
      <xdr:nvSpPr>
        <xdr:cNvPr id="2" name="Shape 3">
          <a:extLst>
            <a:ext uri="{FF2B5EF4-FFF2-40B4-BE49-F238E27FC236}">
              <a16:creationId xmlns:a16="http://schemas.microsoft.com/office/drawing/2014/main" id="{CCDC3041-5250-454F-9C11-3AB0A39B3805}"/>
            </a:ext>
          </a:extLst>
        </xdr:cNvPr>
        <xdr:cNvSpPr/>
      </xdr:nvSpPr>
      <xdr:spPr>
        <a:xfrm>
          <a:off x="1389064" y="0"/>
          <a:ext cx="13520208"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447A1D92-00A4-AE4F-8AE4-7B2FCACC4767}"/>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FA4A2690-038A-2C4F-9C3D-6C99CE2B5F00}"/>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2</xdr:col>
      <xdr:colOff>5695</xdr:colOff>
      <xdr:row>0</xdr:row>
      <xdr:rowOff>113216</xdr:rowOff>
    </xdr:from>
    <xdr:ext cx="2574290" cy="372110"/>
    <xdr:sp macro="" textlink="">
      <xdr:nvSpPr>
        <xdr:cNvPr id="6" name="Textbox 9">
          <a:extLst>
            <a:ext uri="{FF2B5EF4-FFF2-40B4-BE49-F238E27FC236}">
              <a16:creationId xmlns:a16="http://schemas.microsoft.com/office/drawing/2014/main" id="{7CC7046D-865B-344C-85B7-1E9F84B9FD69}"/>
            </a:ext>
          </a:extLst>
        </xdr:cNvPr>
        <xdr:cNvSpPr txBox="1"/>
      </xdr:nvSpPr>
      <xdr:spPr>
        <a:xfrm>
          <a:off x="1738716" y="113216"/>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1</xdr:col>
      <xdr:colOff>30603</xdr:colOff>
      <xdr:row>0</xdr:row>
      <xdr:rowOff>810964</xdr:rowOff>
    </xdr:from>
    <xdr:to>
      <xdr:col>1</xdr:col>
      <xdr:colOff>729103</xdr:colOff>
      <xdr:row>0</xdr:row>
      <xdr:rowOff>1191964</xdr:rowOff>
    </xdr:to>
    <xdr:pic>
      <xdr:nvPicPr>
        <xdr:cNvPr id="8" name="Imagen 7">
          <a:hlinkClick xmlns:r="http://schemas.openxmlformats.org/officeDocument/2006/relationships" r:id="rId1"/>
          <a:extLst>
            <a:ext uri="{FF2B5EF4-FFF2-40B4-BE49-F238E27FC236}">
              <a16:creationId xmlns:a16="http://schemas.microsoft.com/office/drawing/2014/main" id="{938786A5-7BD6-F74E-A326-54083E7B0B5B}"/>
            </a:ext>
          </a:extLst>
        </xdr:cNvPr>
        <xdr:cNvPicPr>
          <a:picLocks noChangeAspect="1"/>
        </xdr:cNvPicPr>
      </xdr:nvPicPr>
      <xdr:blipFill>
        <a:blip xmlns:r="http://schemas.openxmlformats.org/officeDocument/2006/relationships" r:embed="rId2"/>
        <a:stretch>
          <a:fillRect/>
        </a:stretch>
      </xdr:blipFill>
      <xdr:spPr>
        <a:xfrm>
          <a:off x="489639" y="810964"/>
          <a:ext cx="698500" cy="381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779339</xdr:colOff>
      <xdr:row>0</xdr:row>
      <xdr:rowOff>0</xdr:rowOff>
    </xdr:from>
    <xdr:ext cx="12762726" cy="654050"/>
    <xdr:sp macro="" textlink="">
      <xdr:nvSpPr>
        <xdr:cNvPr id="2" name="Shape 3">
          <a:extLst>
            <a:ext uri="{FF2B5EF4-FFF2-40B4-BE49-F238E27FC236}">
              <a16:creationId xmlns:a16="http://schemas.microsoft.com/office/drawing/2014/main" id="{B2F57679-526D-0C41-99D3-AED8E5094410}"/>
            </a:ext>
          </a:extLst>
        </xdr:cNvPr>
        <xdr:cNvSpPr/>
      </xdr:nvSpPr>
      <xdr:spPr>
        <a:xfrm>
          <a:off x="1441948" y="0"/>
          <a:ext cx="12762726"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255CB147-A28A-C944-855A-EDCC9EC5EDB2}"/>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04267663-016A-B242-8D4A-1E73B539E47C}"/>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1048652</xdr:colOff>
      <xdr:row>0</xdr:row>
      <xdr:rowOff>139675</xdr:rowOff>
    </xdr:from>
    <xdr:ext cx="2574290" cy="372110"/>
    <xdr:sp macro="" textlink="">
      <xdr:nvSpPr>
        <xdr:cNvPr id="6" name="Textbox 9">
          <a:extLst>
            <a:ext uri="{FF2B5EF4-FFF2-40B4-BE49-F238E27FC236}">
              <a16:creationId xmlns:a16="http://schemas.microsoft.com/office/drawing/2014/main" id="{8C435724-C19E-4045-86C3-F7BBDB9CA164}"/>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1</xdr:col>
      <xdr:colOff>41413</xdr:colOff>
      <xdr:row>0</xdr:row>
      <xdr:rowOff>828262</xdr:rowOff>
    </xdr:from>
    <xdr:to>
      <xdr:col>1</xdr:col>
      <xdr:colOff>739913</xdr:colOff>
      <xdr:row>0</xdr:row>
      <xdr:rowOff>1209262</xdr:rowOff>
    </xdr:to>
    <xdr:pic>
      <xdr:nvPicPr>
        <xdr:cNvPr id="8" name="Imagen 7">
          <a:hlinkClick xmlns:r="http://schemas.openxmlformats.org/officeDocument/2006/relationships" r:id="rId1"/>
          <a:extLst>
            <a:ext uri="{FF2B5EF4-FFF2-40B4-BE49-F238E27FC236}">
              <a16:creationId xmlns:a16="http://schemas.microsoft.com/office/drawing/2014/main" id="{C16F1903-30CB-F84F-8597-D69FFCC208CD}"/>
            </a:ext>
          </a:extLst>
        </xdr:cNvPr>
        <xdr:cNvPicPr>
          <a:picLocks noChangeAspect="1"/>
        </xdr:cNvPicPr>
      </xdr:nvPicPr>
      <xdr:blipFill>
        <a:blip xmlns:r="http://schemas.openxmlformats.org/officeDocument/2006/relationships" r:embed="rId2"/>
        <a:stretch>
          <a:fillRect/>
        </a:stretch>
      </xdr:blipFill>
      <xdr:spPr>
        <a:xfrm>
          <a:off x="704022" y="828262"/>
          <a:ext cx="698500" cy="38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1476215</xdr:colOff>
      <xdr:row>0</xdr:row>
      <xdr:rowOff>5177</xdr:rowOff>
    </xdr:from>
    <xdr:ext cx="7258563" cy="654050"/>
    <xdr:sp macro="" textlink="">
      <xdr:nvSpPr>
        <xdr:cNvPr id="2" name="Shape 3">
          <a:extLst>
            <a:ext uri="{FF2B5EF4-FFF2-40B4-BE49-F238E27FC236}">
              <a16:creationId xmlns:a16="http://schemas.microsoft.com/office/drawing/2014/main" id="{FE8977D4-7409-1A45-9AC6-6ED39EBED657}"/>
            </a:ext>
          </a:extLst>
        </xdr:cNvPr>
        <xdr:cNvSpPr/>
      </xdr:nvSpPr>
      <xdr:spPr>
        <a:xfrm>
          <a:off x="1476215" y="5177"/>
          <a:ext cx="7258563"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36811</xdr:colOff>
      <xdr:row>0</xdr:row>
      <xdr:rowOff>0</xdr:rowOff>
    </xdr:from>
    <xdr:ext cx="1439545" cy="654050"/>
    <xdr:sp macro="" textlink="">
      <xdr:nvSpPr>
        <xdr:cNvPr id="3" name="Shape 4">
          <a:extLst>
            <a:ext uri="{FF2B5EF4-FFF2-40B4-BE49-F238E27FC236}">
              <a16:creationId xmlns:a16="http://schemas.microsoft.com/office/drawing/2014/main" id="{39CC295F-8B3C-D742-8543-9CAFE2D39329}"/>
            </a:ext>
          </a:extLst>
        </xdr:cNvPr>
        <xdr:cNvSpPr/>
      </xdr:nvSpPr>
      <xdr:spPr>
        <a:xfrm>
          <a:off x="36811"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407308</xdr:colOff>
      <xdr:row>0</xdr:row>
      <xdr:rowOff>132362</xdr:rowOff>
    </xdr:from>
    <xdr:ext cx="702310" cy="426720"/>
    <xdr:sp macro="" textlink="">
      <xdr:nvSpPr>
        <xdr:cNvPr id="4" name="Shape 5">
          <a:extLst>
            <a:ext uri="{FF2B5EF4-FFF2-40B4-BE49-F238E27FC236}">
              <a16:creationId xmlns:a16="http://schemas.microsoft.com/office/drawing/2014/main" id="{90F23071-1571-D445-925F-D482FBF8DBF1}"/>
            </a:ext>
          </a:extLst>
        </xdr:cNvPr>
        <xdr:cNvSpPr/>
      </xdr:nvSpPr>
      <xdr:spPr>
        <a:xfrm>
          <a:off x="407308" y="132362"/>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1745529</xdr:colOff>
      <xdr:row>0</xdr:row>
      <xdr:rowOff>158081</xdr:rowOff>
    </xdr:from>
    <xdr:ext cx="2574290" cy="372110"/>
    <xdr:sp macro="" textlink="">
      <xdr:nvSpPr>
        <xdr:cNvPr id="6" name="Textbox 9">
          <a:extLst>
            <a:ext uri="{FF2B5EF4-FFF2-40B4-BE49-F238E27FC236}">
              <a16:creationId xmlns:a16="http://schemas.microsoft.com/office/drawing/2014/main" id="{4B6D2231-45D1-5146-AD46-2BB2ED6B0B97}"/>
            </a:ext>
          </a:extLst>
        </xdr:cNvPr>
        <xdr:cNvSpPr txBox="1"/>
      </xdr:nvSpPr>
      <xdr:spPr>
        <a:xfrm>
          <a:off x="1745529" y="158081"/>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563340</xdr:colOff>
      <xdr:row>0</xdr:row>
      <xdr:rowOff>0</xdr:rowOff>
    </xdr:from>
    <xdr:ext cx="9323121" cy="654050"/>
    <xdr:sp macro="" textlink="">
      <xdr:nvSpPr>
        <xdr:cNvPr id="2" name="Shape 3">
          <a:extLst>
            <a:ext uri="{FF2B5EF4-FFF2-40B4-BE49-F238E27FC236}">
              <a16:creationId xmlns:a16="http://schemas.microsoft.com/office/drawing/2014/main" id="{AF1876E9-E5F0-DF48-B768-EDC4064C0D02}"/>
            </a:ext>
          </a:extLst>
        </xdr:cNvPr>
        <xdr:cNvSpPr/>
      </xdr:nvSpPr>
      <xdr:spPr>
        <a:xfrm>
          <a:off x="1364417" y="0"/>
          <a:ext cx="9323121"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9E58594E-EC39-4244-BEFC-8B54CAA32121}"/>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41B7C8A9-C832-3C45-8243-A9094874C4D7}"/>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832653</xdr:colOff>
      <xdr:row>0</xdr:row>
      <xdr:rowOff>139675</xdr:rowOff>
    </xdr:from>
    <xdr:ext cx="2574290" cy="372110"/>
    <xdr:sp macro="" textlink="">
      <xdr:nvSpPr>
        <xdr:cNvPr id="6" name="Textbox 9">
          <a:extLst>
            <a:ext uri="{FF2B5EF4-FFF2-40B4-BE49-F238E27FC236}">
              <a16:creationId xmlns:a16="http://schemas.microsoft.com/office/drawing/2014/main" id="{A13768D2-4A93-3942-A0D7-C9CF4C0D657E}"/>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481724</xdr:colOff>
      <xdr:row>0</xdr:row>
      <xdr:rowOff>773678</xdr:rowOff>
    </xdr:from>
    <xdr:to>
      <xdr:col>1</xdr:col>
      <xdr:colOff>304362</xdr:colOff>
      <xdr:row>0</xdr:row>
      <xdr:rowOff>1154678</xdr:rowOff>
    </xdr:to>
    <xdr:pic>
      <xdr:nvPicPr>
        <xdr:cNvPr id="8" name="Imagen 7">
          <a:hlinkClick xmlns:r="http://schemas.openxmlformats.org/officeDocument/2006/relationships" r:id="rId1"/>
          <a:extLst>
            <a:ext uri="{FF2B5EF4-FFF2-40B4-BE49-F238E27FC236}">
              <a16:creationId xmlns:a16="http://schemas.microsoft.com/office/drawing/2014/main" id="{6A5FF22B-8B6F-2765-CFEA-5F94847B5090}"/>
            </a:ext>
          </a:extLst>
        </xdr:cNvPr>
        <xdr:cNvPicPr>
          <a:picLocks noChangeAspect="1"/>
        </xdr:cNvPicPr>
      </xdr:nvPicPr>
      <xdr:blipFill>
        <a:blip xmlns:r="http://schemas.openxmlformats.org/officeDocument/2006/relationships" r:embed="rId2"/>
        <a:stretch>
          <a:fillRect/>
        </a:stretch>
      </xdr:blipFill>
      <xdr:spPr>
        <a:xfrm>
          <a:off x="481724" y="773678"/>
          <a:ext cx="698500" cy="381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1285348</xdr:colOff>
      <xdr:row>0</xdr:row>
      <xdr:rowOff>0</xdr:rowOff>
    </xdr:from>
    <xdr:ext cx="43770671" cy="582083"/>
    <xdr:sp macro="" textlink="">
      <xdr:nvSpPr>
        <xdr:cNvPr id="7" name="Shape 3">
          <a:extLst>
            <a:ext uri="{FF2B5EF4-FFF2-40B4-BE49-F238E27FC236}">
              <a16:creationId xmlns:a16="http://schemas.microsoft.com/office/drawing/2014/main" id="{0B84A7A3-9742-344C-BF0D-ACDA13AE8F99}"/>
            </a:ext>
          </a:extLst>
        </xdr:cNvPr>
        <xdr:cNvSpPr/>
      </xdr:nvSpPr>
      <xdr:spPr>
        <a:xfrm>
          <a:off x="1285348" y="0"/>
          <a:ext cx="43770671" cy="582083"/>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340556" cy="582083"/>
    <xdr:sp macro="" textlink="">
      <xdr:nvSpPr>
        <xdr:cNvPr id="8" name="Shape 4">
          <a:extLst>
            <a:ext uri="{FF2B5EF4-FFF2-40B4-BE49-F238E27FC236}">
              <a16:creationId xmlns:a16="http://schemas.microsoft.com/office/drawing/2014/main" id="{0FB6608E-AF95-AA40-97D1-49A2636CD9F1}"/>
            </a:ext>
          </a:extLst>
        </xdr:cNvPr>
        <xdr:cNvSpPr/>
      </xdr:nvSpPr>
      <xdr:spPr>
        <a:xfrm>
          <a:off x="0" y="0"/>
          <a:ext cx="1340556" cy="582083"/>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61040</xdr:rowOff>
    </xdr:from>
    <xdr:ext cx="702310" cy="426720"/>
    <xdr:sp macro="" textlink="">
      <xdr:nvSpPr>
        <xdr:cNvPr id="9" name="Shape 5">
          <a:extLst>
            <a:ext uri="{FF2B5EF4-FFF2-40B4-BE49-F238E27FC236}">
              <a16:creationId xmlns:a16="http://schemas.microsoft.com/office/drawing/2014/main" id="{A00DD5A5-0494-2B42-98F4-86D61CF4F685}"/>
            </a:ext>
          </a:extLst>
        </xdr:cNvPr>
        <xdr:cNvSpPr/>
      </xdr:nvSpPr>
      <xdr:spPr>
        <a:xfrm>
          <a:off x="370497" y="61040"/>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139209</xdr:colOff>
      <xdr:row>0</xdr:row>
      <xdr:rowOff>139675</xdr:rowOff>
    </xdr:from>
    <xdr:ext cx="2574290" cy="372110"/>
    <xdr:sp macro="" textlink="">
      <xdr:nvSpPr>
        <xdr:cNvPr id="11" name="Textbox 9">
          <a:extLst>
            <a:ext uri="{FF2B5EF4-FFF2-40B4-BE49-F238E27FC236}">
              <a16:creationId xmlns:a16="http://schemas.microsoft.com/office/drawing/2014/main" id="{569B2B13-F64F-2940-A837-7570CBAC8DAF}"/>
            </a:ext>
          </a:extLst>
        </xdr:cNvPr>
        <xdr:cNvSpPr txBox="1"/>
      </xdr:nvSpPr>
      <xdr:spPr>
        <a:xfrm>
          <a:off x="1462126"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383397</xdr:colOff>
      <xdr:row>0</xdr:row>
      <xdr:rowOff>838679</xdr:rowOff>
    </xdr:from>
    <xdr:to>
      <xdr:col>0</xdr:col>
      <xdr:colOff>1081897</xdr:colOff>
      <xdr:row>0</xdr:row>
      <xdr:rowOff>1219679</xdr:rowOff>
    </xdr:to>
    <xdr:pic>
      <xdr:nvPicPr>
        <xdr:cNvPr id="13" name="Imagen 12">
          <a:hlinkClick xmlns:r="http://schemas.openxmlformats.org/officeDocument/2006/relationships" r:id="rId1"/>
          <a:extLst>
            <a:ext uri="{FF2B5EF4-FFF2-40B4-BE49-F238E27FC236}">
              <a16:creationId xmlns:a16="http://schemas.microsoft.com/office/drawing/2014/main" id="{FFD09BD1-5977-8945-A728-7499EA48413A}"/>
            </a:ext>
          </a:extLst>
        </xdr:cNvPr>
        <xdr:cNvPicPr>
          <a:picLocks noChangeAspect="1"/>
        </xdr:cNvPicPr>
      </xdr:nvPicPr>
      <xdr:blipFill>
        <a:blip xmlns:r="http://schemas.openxmlformats.org/officeDocument/2006/relationships" r:embed="rId2"/>
        <a:stretch>
          <a:fillRect/>
        </a:stretch>
      </xdr:blipFill>
      <xdr:spPr>
        <a:xfrm>
          <a:off x="383397" y="838679"/>
          <a:ext cx="698500" cy="38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284405</xdr:colOff>
      <xdr:row>0</xdr:row>
      <xdr:rowOff>0</xdr:rowOff>
    </xdr:from>
    <xdr:ext cx="12898712" cy="563306"/>
    <xdr:sp macro="" textlink="">
      <xdr:nvSpPr>
        <xdr:cNvPr id="2" name="Shape 3">
          <a:extLst>
            <a:ext uri="{FF2B5EF4-FFF2-40B4-BE49-F238E27FC236}">
              <a16:creationId xmlns:a16="http://schemas.microsoft.com/office/drawing/2014/main" id="{9C346A0D-0D9B-0049-A68E-780C5CF21AB6}"/>
            </a:ext>
          </a:extLst>
        </xdr:cNvPr>
        <xdr:cNvSpPr/>
      </xdr:nvSpPr>
      <xdr:spPr>
        <a:xfrm>
          <a:off x="1349566" y="0"/>
          <a:ext cx="12898712" cy="563306"/>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372419" cy="563306"/>
    <xdr:sp macro="" textlink="">
      <xdr:nvSpPr>
        <xdr:cNvPr id="3" name="Shape 4">
          <a:extLst>
            <a:ext uri="{FF2B5EF4-FFF2-40B4-BE49-F238E27FC236}">
              <a16:creationId xmlns:a16="http://schemas.microsoft.com/office/drawing/2014/main" id="{3970D9EE-EE80-0545-9EBD-7F5E8FA1A618}"/>
            </a:ext>
          </a:extLst>
        </xdr:cNvPr>
        <xdr:cNvSpPr/>
      </xdr:nvSpPr>
      <xdr:spPr>
        <a:xfrm>
          <a:off x="0" y="0"/>
          <a:ext cx="1372419" cy="563306"/>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72988</xdr:rowOff>
    </xdr:from>
    <xdr:ext cx="702310" cy="426720"/>
    <xdr:sp macro="" textlink="">
      <xdr:nvSpPr>
        <xdr:cNvPr id="4" name="Shape 5">
          <a:extLst>
            <a:ext uri="{FF2B5EF4-FFF2-40B4-BE49-F238E27FC236}">
              <a16:creationId xmlns:a16="http://schemas.microsoft.com/office/drawing/2014/main" id="{8950F5EF-6292-7346-A3D0-D79E85FABA8C}"/>
            </a:ext>
          </a:extLst>
        </xdr:cNvPr>
        <xdr:cNvSpPr/>
      </xdr:nvSpPr>
      <xdr:spPr>
        <a:xfrm>
          <a:off x="370497" y="72988"/>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553718</xdr:colOff>
      <xdr:row>0</xdr:row>
      <xdr:rowOff>139675</xdr:rowOff>
    </xdr:from>
    <xdr:ext cx="2574290" cy="372110"/>
    <xdr:sp macro="" textlink="">
      <xdr:nvSpPr>
        <xdr:cNvPr id="6" name="Textbox 9">
          <a:extLst>
            <a:ext uri="{FF2B5EF4-FFF2-40B4-BE49-F238E27FC236}">
              <a16:creationId xmlns:a16="http://schemas.microsoft.com/office/drawing/2014/main" id="{64FAB563-C830-6B45-9E9A-8E7F18CEA84E}"/>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474505</xdr:colOff>
      <xdr:row>0</xdr:row>
      <xdr:rowOff>753626</xdr:rowOff>
    </xdr:from>
    <xdr:to>
      <xdr:col>1</xdr:col>
      <xdr:colOff>14653</xdr:colOff>
      <xdr:row>0</xdr:row>
      <xdr:rowOff>1134626</xdr:rowOff>
    </xdr:to>
    <xdr:pic>
      <xdr:nvPicPr>
        <xdr:cNvPr id="8" name="Imagen 7">
          <a:hlinkClick xmlns:r="http://schemas.openxmlformats.org/officeDocument/2006/relationships" r:id="rId1"/>
          <a:extLst>
            <a:ext uri="{FF2B5EF4-FFF2-40B4-BE49-F238E27FC236}">
              <a16:creationId xmlns:a16="http://schemas.microsoft.com/office/drawing/2014/main" id="{FAAF3E2B-2924-5F46-8F1A-A084FB602ADC}"/>
            </a:ext>
          </a:extLst>
        </xdr:cNvPr>
        <xdr:cNvPicPr>
          <a:picLocks noChangeAspect="1"/>
        </xdr:cNvPicPr>
      </xdr:nvPicPr>
      <xdr:blipFill>
        <a:blip xmlns:r="http://schemas.openxmlformats.org/officeDocument/2006/relationships" r:embed="rId2"/>
        <a:stretch>
          <a:fillRect/>
        </a:stretch>
      </xdr:blipFill>
      <xdr:spPr>
        <a:xfrm>
          <a:off x="474505" y="753626"/>
          <a:ext cx="698500" cy="381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1431806</xdr:colOff>
      <xdr:row>0</xdr:row>
      <xdr:rowOff>0</xdr:rowOff>
    </xdr:from>
    <xdr:ext cx="14541972" cy="654050"/>
    <xdr:sp macro="" textlink="">
      <xdr:nvSpPr>
        <xdr:cNvPr id="2" name="Shape 3">
          <a:extLst>
            <a:ext uri="{FF2B5EF4-FFF2-40B4-BE49-F238E27FC236}">
              <a16:creationId xmlns:a16="http://schemas.microsoft.com/office/drawing/2014/main" id="{3F89868C-A7ED-E34A-8F03-8BF4C337DD01}"/>
            </a:ext>
          </a:extLst>
        </xdr:cNvPr>
        <xdr:cNvSpPr/>
      </xdr:nvSpPr>
      <xdr:spPr>
        <a:xfrm>
          <a:off x="1431806" y="0"/>
          <a:ext cx="14541972"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9F633D05-A8F6-B24C-829C-43D720D37B94}"/>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EE603094-D79D-FE42-BA3B-79A13A276AAF}"/>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0</xdr:col>
      <xdr:colOff>1616452</xdr:colOff>
      <xdr:row>0</xdr:row>
      <xdr:rowOff>125564</xdr:rowOff>
    </xdr:from>
    <xdr:ext cx="2574290" cy="372110"/>
    <xdr:sp macro="" textlink="">
      <xdr:nvSpPr>
        <xdr:cNvPr id="6" name="Textbox 9">
          <a:extLst>
            <a:ext uri="{FF2B5EF4-FFF2-40B4-BE49-F238E27FC236}">
              <a16:creationId xmlns:a16="http://schemas.microsoft.com/office/drawing/2014/main" id="{A2E2C98F-2E70-7448-9FA1-B66A625C55EF}"/>
            </a:ext>
          </a:extLst>
        </xdr:cNvPr>
        <xdr:cNvSpPr txBox="1"/>
      </xdr:nvSpPr>
      <xdr:spPr>
        <a:xfrm>
          <a:off x="1616452" y="125564"/>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492836</xdr:colOff>
      <xdr:row>0</xdr:row>
      <xdr:rowOff>777165</xdr:rowOff>
    </xdr:from>
    <xdr:to>
      <xdr:col>0</xdr:col>
      <xdr:colOff>1106037</xdr:colOff>
      <xdr:row>0</xdr:row>
      <xdr:rowOff>1158165</xdr:rowOff>
    </xdr:to>
    <xdr:pic>
      <xdr:nvPicPr>
        <xdr:cNvPr id="9" name="Imagen 8">
          <a:hlinkClick xmlns:r="http://schemas.openxmlformats.org/officeDocument/2006/relationships" r:id="rId1"/>
          <a:extLst>
            <a:ext uri="{FF2B5EF4-FFF2-40B4-BE49-F238E27FC236}">
              <a16:creationId xmlns:a16="http://schemas.microsoft.com/office/drawing/2014/main" id="{13C93EF3-4549-FF4D-80D4-F981D1FDBCD3}"/>
            </a:ext>
          </a:extLst>
        </xdr:cNvPr>
        <xdr:cNvPicPr>
          <a:picLocks noChangeAspect="1"/>
        </xdr:cNvPicPr>
      </xdr:nvPicPr>
      <xdr:blipFill>
        <a:blip xmlns:r="http://schemas.openxmlformats.org/officeDocument/2006/relationships" r:embed="rId2"/>
        <a:stretch>
          <a:fillRect/>
        </a:stretch>
      </xdr:blipFill>
      <xdr:spPr>
        <a:xfrm>
          <a:off x="492836" y="777165"/>
          <a:ext cx="698500"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372759</xdr:colOff>
      <xdr:row>0</xdr:row>
      <xdr:rowOff>0</xdr:rowOff>
    </xdr:from>
    <xdr:ext cx="8612492" cy="654050"/>
    <xdr:sp macro="" textlink="">
      <xdr:nvSpPr>
        <xdr:cNvPr id="2" name="Shape 3">
          <a:extLst>
            <a:ext uri="{FF2B5EF4-FFF2-40B4-BE49-F238E27FC236}">
              <a16:creationId xmlns:a16="http://schemas.microsoft.com/office/drawing/2014/main" id="{7A9504D6-FA76-D748-A5BD-0DA2EA140C97}"/>
            </a:ext>
          </a:extLst>
        </xdr:cNvPr>
        <xdr:cNvSpPr/>
      </xdr:nvSpPr>
      <xdr:spPr>
        <a:xfrm>
          <a:off x="1346426" y="0"/>
          <a:ext cx="8612492"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2832F264-1E9B-4B42-A8E9-E580C122ED7D}"/>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083A3873-C045-4649-BABA-314A0785AF73}"/>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642071</xdr:colOff>
      <xdr:row>0</xdr:row>
      <xdr:rowOff>139675</xdr:rowOff>
    </xdr:from>
    <xdr:ext cx="2574290" cy="372110"/>
    <xdr:sp macro="" textlink="">
      <xdr:nvSpPr>
        <xdr:cNvPr id="6" name="Textbox 9">
          <a:extLst>
            <a:ext uri="{FF2B5EF4-FFF2-40B4-BE49-F238E27FC236}">
              <a16:creationId xmlns:a16="http://schemas.microsoft.com/office/drawing/2014/main" id="{866429A5-6E1E-6C4E-B064-5E27E6CDBB21}"/>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471340</xdr:colOff>
      <xdr:row>0</xdr:row>
      <xdr:rowOff>824846</xdr:rowOff>
    </xdr:from>
    <xdr:to>
      <xdr:col>1</xdr:col>
      <xdr:colOff>109325</xdr:colOff>
      <xdr:row>0</xdr:row>
      <xdr:rowOff>1205846</xdr:rowOff>
    </xdr:to>
    <xdr:pic>
      <xdr:nvPicPr>
        <xdr:cNvPr id="8" name="Imagen 7">
          <a:hlinkClick xmlns:r="http://schemas.openxmlformats.org/officeDocument/2006/relationships" r:id="rId1"/>
          <a:extLst>
            <a:ext uri="{FF2B5EF4-FFF2-40B4-BE49-F238E27FC236}">
              <a16:creationId xmlns:a16="http://schemas.microsoft.com/office/drawing/2014/main" id="{FA690E76-6C88-7440-801B-E8741FF0A979}"/>
            </a:ext>
          </a:extLst>
        </xdr:cNvPr>
        <xdr:cNvPicPr>
          <a:picLocks noChangeAspect="1"/>
        </xdr:cNvPicPr>
      </xdr:nvPicPr>
      <xdr:blipFill>
        <a:blip xmlns:r="http://schemas.openxmlformats.org/officeDocument/2006/relationships" r:embed="rId2"/>
        <a:stretch>
          <a:fillRect/>
        </a:stretch>
      </xdr:blipFill>
      <xdr:spPr>
        <a:xfrm>
          <a:off x="471340" y="824846"/>
          <a:ext cx="698500" cy="38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180033</xdr:colOff>
      <xdr:row>0</xdr:row>
      <xdr:rowOff>0</xdr:rowOff>
    </xdr:from>
    <xdr:ext cx="12898712" cy="654050"/>
    <xdr:sp macro="" textlink="">
      <xdr:nvSpPr>
        <xdr:cNvPr id="2" name="Shape 3">
          <a:extLst>
            <a:ext uri="{FF2B5EF4-FFF2-40B4-BE49-F238E27FC236}">
              <a16:creationId xmlns:a16="http://schemas.microsoft.com/office/drawing/2014/main" id="{E4211803-894C-2B40-A54F-4CAEDFDBAAD3}"/>
            </a:ext>
          </a:extLst>
        </xdr:cNvPr>
        <xdr:cNvSpPr/>
      </xdr:nvSpPr>
      <xdr:spPr>
        <a:xfrm>
          <a:off x="1439405" y="0"/>
          <a:ext cx="12898712" cy="654050"/>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0</xdr:rowOff>
    </xdr:from>
    <xdr:ext cx="1439545" cy="654050"/>
    <xdr:sp macro="" textlink="">
      <xdr:nvSpPr>
        <xdr:cNvPr id="3" name="Shape 4">
          <a:extLst>
            <a:ext uri="{FF2B5EF4-FFF2-40B4-BE49-F238E27FC236}">
              <a16:creationId xmlns:a16="http://schemas.microsoft.com/office/drawing/2014/main" id="{DFEE9B84-4992-6B48-9156-95308042DBE6}"/>
            </a:ext>
          </a:extLst>
        </xdr:cNvPr>
        <xdr:cNvSpPr/>
      </xdr:nvSpPr>
      <xdr:spPr>
        <a:xfrm>
          <a:off x="0" y="0"/>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370497</xdr:colOff>
      <xdr:row>0</xdr:row>
      <xdr:rowOff>113956</xdr:rowOff>
    </xdr:from>
    <xdr:ext cx="702310" cy="426720"/>
    <xdr:sp macro="" textlink="">
      <xdr:nvSpPr>
        <xdr:cNvPr id="4" name="Shape 5">
          <a:extLst>
            <a:ext uri="{FF2B5EF4-FFF2-40B4-BE49-F238E27FC236}">
              <a16:creationId xmlns:a16="http://schemas.microsoft.com/office/drawing/2014/main" id="{B100F046-0C3A-2847-847F-5D270BC17611}"/>
            </a:ext>
          </a:extLst>
        </xdr:cNvPr>
        <xdr:cNvSpPr/>
      </xdr:nvSpPr>
      <xdr:spPr>
        <a:xfrm>
          <a:off x="370497" y="113956"/>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449346</xdr:colOff>
      <xdr:row>0</xdr:row>
      <xdr:rowOff>139675</xdr:rowOff>
    </xdr:from>
    <xdr:ext cx="2574290" cy="372110"/>
    <xdr:sp macro="" textlink="">
      <xdr:nvSpPr>
        <xdr:cNvPr id="6" name="Textbox 9">
          <a:extLst>
            <a:ext uri="{FF2B5EF4-FFF2-40B4-BE49-F238E27FC236}">
              <a16:creationId xmlns:a16="http://schemas.microsoft.com/office/drawing/2014/main" id="{38F0BAEC-4A89-9647-A4D6-234728F9FCEC}"/>
            </a:ext>
          </a:extLst>
        </xdr:cNvPr>
        <xdr:cNvSpPr txBox="1"/>
      </xdr:nvSpPr>
      <xdr:spPr>
        <a:xfrm>
          <a:off x="1708718" y="139675"/>
          <a:ext cx="2574290" cy="372110"/>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440613</xdr:colOff>
      <xdr:row>0</xdr:row>
      <xdr:rowOff>829388</xdr:rowOff>
    </xdr:from>
    <xdr:to>
      <xdr:col>0</xdr:col>
      <xdr:colOff>1091488</xdr:colOff>
      <xdr:row>0</xdr:row>
      <xdr:rowOff>1210388</xdr:rowOff>
    </xdr:to>
    <xdr:pic>
      <xdr:nvPicPr>
        <xdr:cNvPr id="8" name="Imagen 7">
          <a:hlinkClick xmlns:r="http://schemas.openxmlformats.org/officeDocument/2006/relationships" r:id="rId1"/>
          <a:extLst>
            <a:ext uri="{FF2B5EF4-FFF2-40B4-BE49-F238E27FC236}">
              <a16:creationId xmlns:a16="http://schemas.microsoft.com/office/drawing/2014/main" id="{E247E9F1-47F6-454B-8CEA-61FD0E08C220}"/>
            </a:ext>
          </a:extLst>
        </xdr:cNvPr>
        <xdr:cNvPicPr>
          <a:picLocks noChangeAspect="1"/>
        </xdr:cNvPicPr>
      </xdr:nvPicPr>
      <xdr:blipFill>
        <a:blip xmlns:r="http://schemas.openxmlformats.org/officeDocument/2006/relationships" r:embed="rId2"/>
        <a:stretch>
          <a:fillRect/>
        </a:stretch>
      </xdr:blipFill>
      <xdr:spPr>
        <a:xfrm>
          <a:off x="440613" y="829388"/>
          <a:ext cx="698500" cy="381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240264</xdr:colOff>
      <xdr:row>0</xdr:row>
      <xdr:rowOff>0</xdr:rowOff>
    </xdr:from>
    <xdr:ext cx="25929063" cy="677169"/>
    <xdr:sp macro="" textlink="">
      <xdr:nvSpPr>
        <xdr:cNvPr id="2" name="Shape 3">
          <a:extLst>
            <a:ext uri="{FF2B5EF4-FFF2-40B4-BE49-F238E27FC236}">
              <a16:creationId xmlns:a16="http://schemas.microsoft.com/office/drawing/2014/main" id="{E89B0108-3B82-4942-969A-F41AF705F147}"/>
            </a:ext>
          </a:extLst>
        </xdr:cNvPr>
        <xdr:cNvSpPr/>
      </xdr:nvSpPr>
      <xdr:spPr>
        <a:xfrm>
          <a:off x="240264" y="0"/>
          <a:ext cx="25929063" cy="677169"/>
        </a:xfrm>
        <a:custGeom>
          <a:avLst/>
          <a:gdLst/>
          <a:ahLst/>
          <a:cxnLst/>
          <a:rect l="0" t="0" r="0" b="0"/>
          <a:pathLst>
            <a:path w="7611109" h="654050">
              <a:moveTo>
                <a:pt x="7610995" y="0"/>
              </a:moveTo>
              <a:lnTo>
                <a:pt x="0" y="0"/>
              </a:lnTo>
              <a:lnTo>
                <a:pt x="0" y="654037"/>
              </a:lnTo>
              <a:lnTo>
                <a:pt x="7610995" y="654037"/>
              </a:lnTo>
              <a:lnTo>
                <a:pt x="7610995" y="0"/>
              </a:lnTo>
              <a:close/>
            </a:path>
          </a:pathLst>
        </a:custGeom>
        <a:solidFill>
          <a:srgbClr val="727B80"/>
        </a:solidFill>
      </xdr:spPr>
    </xdr:sp>
    <xdr:clientData/>
  </xdr:oneCellAnchor>
  <xdr:oneCellAnchor>
    <xdr:from>
      <xdr:col>0</xdr:col>
      <xdr:colOff>0</xdr:colOff>
      <xdr:row>0</xdr:row>
      <xdr:rowOff>3572</xdr:rowOff>
    </xdr:from>
    <xdr:ext cx="1439545" cy="654050"/>
    <xdr:sp macro="" textlink="">
      <xdr:nvSpPr>
        <xdr:cNvPr id="3" name="Shape 4">
          <a:extLst>
            <a:ext uri="{FF2B5EF4-FFF2-40B4-BE49-F238E27FC236}">
              <a16:creationId xmlns:a16="http://schemas.microsoft.com/office/drawing/2014/main" id="{359F50BA-C9A7-414A-ACAC-3604483F62F8}"/>
            </a:ext>
          </a:extLst>
        </xdr:cNvPr>
        <xdr:cNvSpPr/>
      </xdr:nvSpPr>
      <xdr:spPr>
        <a:xfrm>
          <a:off x="0" y="3572"/>
          <a:ext cx="1439545" cy="654050"/>
        </a:xfrm>
        <a:custGeom>
          <a:avLst/>
          <a:gdLst/>
          <a:ahLst/>
          <a:cxnLst/>
          <a:rect l="0" t="0" r="0" b="0"/>
          <a:pathLst>
            <a:path w="1439545" h="654050">
              <a:moveTo>
                <a:pt x="1439405" y="0"/>
              </a:moveTo>
              <a:lnTo>
                <a:pt x="0" y="0"/>
              </a:lnTo>
              <a:lnTo>
                <a:pt x="0" y="654037"/>
              </a:lnTo>
              <a:lnTo>
                <a:pt x="1439405" y="654037"/>
              </a:lnTo>
              <a:lnTo>
                <a:pt x="1439405" y="0"/>
              </a:lnTo>
              <a:close/>
            </a:path>
          </a:pathLst>
        </a:custGeom>
        <a:solidFill>
          <a:srgbClr val="E45400"/>
        </a:solidFill>
      </xdr:spPr>
    </xdr:sp>
    <xdr:clientData/>
  </xdr:oneCellAnchor>
  <xdr:oneCellAnchor>
    <xdr:from>
      <xdr:col>0</xdr:col>
      <xdr:colOff>68116</xdr:colOff>
      <xdr:row>1</xdr:row>
      <xdr:rowOff>23242</xdr:rowOff>
    </xdr:from>
    <xdr:ext cx="702310" cy="426720"/>
    <xdr:sp macro="" textlink="">
      <xdr:nvSpPr>
        <xdr:cNvPr id="4" name="Shape 5">
          <a:extLst>
            <a:ext uri="{FF2B5EF4-FFF2-40B4-BE49-F238E27FC236}">
              <a16:creationId xmlns:a16="http://schemas.microsoft.com/office/drawing/2014/main" id="{939097CB-B840-8C42-8B97-9250ACC9203A}"/>
            </a:ext>
          </a:extLst>
        </xdr:cNvPr>
        <xdr:cNvSpPr/>
      </xdr:nvSpPr>
      <xdr:spPr>
        <a:xfrm>
          <a:off x="68116" y="207190"/>
          <a:ext cx="702310" cy="426720"/>
        </a:xfrm>
        <a:custGeom>
          <a:avLst/>
          <a:gdLst/>
          <a:ahLst/>
          <a:cxnLst/>
          <a:rect l="0" t="0" r="0" b="0"/>
          <a:pathLst>
            <a:path w="702310" h="426720">
              <a:moveTo>
                <a:pt x="96659" y="394271"/>
              </a:moveTo>
              <a:lnTo>
                <a:pt x="88239" y="398386"/>
              </a:lnTo>
              <a:lnTo>
                <a:pt x="82080" y="401066"/>
              </a:lnTo>
              <a:lnTo>
                <a:pt x="72491" y="404304"/>
              </a:lnTo>
              <a:lnTo>
                <a:pt x="66675" y="405282"/>
              </a:lnTo>
              <a:lnTo>
                <a:pt x="60756" y="405282"/>
              </a:lnTo>
              <a:lnTo>
                <a:pt x="25425" y="383603"/>
              </a:lnTo>
              <a:lnTo>
                <a:pt x="25425" y="365683"/>
              </a:lnTo>
              <a:lnTo>
                <a:pt x="61341" y="344220"/>
              </a:lnTo>
              <a:lnTo>
                <a:pt x="69481" y="344868"/>
              </a:lnTo>
              <a:lnTo>
                <a:pt x="77876" y="346786"/>
              </a:lnTo>
              <a:lnTo>
                <a:pt x="86550" y="349999"/>
              </a:lnTo>
              <a:lnTo>
                <a:pt x="95504" y="354482"/>
              </a:lnTo>
              <a:lnTo>
                <a:pt x="95504" y="332168"/>
              </a:lnTo>
              <a:lnTo>
                <a:pt x="87795" y="328320"/>
              </a:lnTo>
              <a:lnTo>
                <a:pt x="79248" y="325564"/>
              </a:lnTo>
              <a:lnTo>
                <a:pt x="69850" y="323913"/>
              </a:lnTo>
              <a:lnTo>
                <a:pt x="59601" y="323367"/>
              </a:lnTo>
              <a:lnTo>
                <a:pt x="46647" y="324358"/>
              </a:lnTo>
              <a:lnTo>
                <a:pt x="8737" y="346964"/>
              </a:lnTo>
              <a:lnTo>
                <a:pt x="0" y="375043"/>
              </a:lnTo>
              <a:lnTo>
                <a:pt x="901" y="385114"/>
              </a:lnTo>
              <a:lnTo>
                <a:pt x="23088" y="417207"/>
              </a:lnTo>
              <a:lnTo>
                <a:pt x="57696" y="426123"/>
              </a:lnTo>
              <a:lnTo>
                <a:pt x="67551" y="425500"/>
              </a:lnTo>
              <a:lnTo>
                <a:pt x="77330" y="423633"/>
              </a:lnTo>
              <a:lnTo>
                <a:pt x="87033" y="420522"/>
              </a:lnTo>
              <a:lnTo>
                <a:pt x="96659" y="416153"/>
              </a:lnTo>
              <a:lnTo>
                <a:pt x="96659" y="394271"/>
              </a:lnTo>
              <a:close/>
            </a:path>
            <a:path w="702310" h="426720">
              <a:moveTo>
                <a:pt x="214414" y="374751"/>
              </a:moveTo>
              <a:lnTo>
                <a:pt x="213563" y="365544"/>
              </a:lnTo>
              <a:lnTo>
                <a:pt x="213537" y="365137"/>
              </a:lnTo>
              <a:lnTo>
                <a:pt x="210883" y="356133"/>
              </a:lnTo>
              <a:lnTo>
                <a:pt x="206489" y="347738"/>
              </a:lnTo>
              <a:lnTo>
                <a:pt x="203695" y="344220"/>
              </a:lnTo>
              <a:lnTo>
                <a:pt x="200317" y="339953"/>
              </a:lnTo>
              <a:lnTo>
                <a:pt x="191858" y="332689"/>
              </a:lnTo>
              <a:lnTo>
                <a:pt x="189496" y="331431"/>
              </a:lnTo>
              <a:lnTo>
                <a:pt x="189496" y="365544"/>
              </a:lnTo>
              <a:lnTo>
                <a:pt x="189496" y="383946"/>
              </a:lnTo>
              <a:lnTo>
                <a:pt x="186690" y="391337"/>
              </a:lnTo>
              <a:lnTo>
                <a:pt x="175488" y="402501"/>
              </a:lnTo>
              <a:lnTo>
                <a:pt x="168084" y="405282"/>
              </a:lnTo>
              <a:lnTo>
                <a:pt x="149656" y="405282"/>
              </a:lnTo>
              <a:lnTo>
                <a:pt x="142240" y="402501"/>
              </a:lnTo>
              <a:lnTo>
                <a:pt x="130949" y="391337"/>
              </a:lnTo>
              <a:lnTo>
                <a:pt x="128117" y="383946"/>
              </a:lnTo>
              <a:lnTo>
                <a:pt x="128117" y="365544"/>
              </a:lnTo>
              <a:lnTo>
                <a:pt x="130949" y="358152"/>
              </a:lnTo>
              <a:lnTo>
                <a:pt x="142240" y="346989"/>
              </a:lnTo>
              <a:lnTo>
                <a:pt x="149656" y="344220"/>
              </a:lnTo>
              <a:lnTo>
                <a:pt x="168084" y="344220"/>
              </a:lnTo>
              <a:lnTo>
                <a:pt x="175488" y="346989"/>
              </a:lnTo>
              <a:lnTo>
                <a:pt x="186690" y="358152"/>
              </a:lnTo>
              <a:lnTo>
                <a:pt x="189496" y="365544"/>
              </a:lnTo>
              <a:lnTo>
                <a:pt x="189496" y="331431"/>
              </a:lnTo>
              <a:lnTo>
                <a:pt x="182130" y="327507"/>
              </a:lnTo>
              <a:lnTo>
                <a:pt x="171132" y="324408"/>
              </a:lnTo>
              <a:lnTo>
                <a:pt x="158889" y="323367"/>
              </a:lnTo>
              <a:lnTo>
                <a:pt x="146608" y="324408"/>
              </a:lnTo>
              <a:lnTo>
                <a:pt x="111086" y="347738"/>
              </a:lnTo>
              <a:lnTo>
                <a:pt x="103187" y="374751"/>
              </a:lnTo>
              <a:lnTo>
                <a:pt x="104025" y="383946"/>
              </a:lnTo>
              <a:lnTo>
                <a:pt x="126377" y="417131"/>
              </a:lnTo>
              <a:lnTo>
                <a:pt x="158889" y="426123"/>
              </a:lnTo>
              <a:lnTo>
                <a:pt x="170776" y="425119"/>
              </a:lnTo>
              <a:lnTo>
                <a:pt x="181559" y="422122"/>
              </a:lnTo>
              <a:lnTo>
                <a:pt x="191211" y="417131"/>
              </a:lnTo>
              <a:lnTo>
                <a:pt x="199745" y="410133"/>
              </a:lnTo>
              <a:lnTo>
                <a:pt x="203720" y="405282"/>
              </a:lnTo>
              <a:lnTo>
                <a:pt x="206171" y="402310"/>
              </a:lnTo>
              <a:lnTo>
                <a:pt x="210731" y="393827"/>
              </a:lnTo>
              <a:lnTo>
                <a:pt x="213487" y="384657"/>
              </a:lnTo>
              <a:lnTo>
                <a:pt x="214414" y="374751"/>
              </a:lnTo>
              <a:close/>
            </a:path>
            <a:path w="702310" h="426720">
              <a:moveTo>
                <a:pt x="320675" y="374891"/>
              </a:moveTo>
              <a:lnTo>
                <a:pt x="298691" y="333032"/>
              </a:lnTo>
              <a:lnTo>
                <a:pt x="295249" y="331368"/>
              </a:lnTo>
              <a:lnTo>
                <a:pt x="295249" y="365442"/>
              </a:lnTo>
              <a:lnTo>
                <a:pt x="295249" y="383362"/>
              </a:lnTo>
              <a:lnTo>
                <a:pt x="262978" y="406463"/>
              </a:lnTo>
              <a:lnTo>
                <a:pt x="246837" y="406463"/>
              </a:lnTo>
              <a:lnTo>
                <a:pt x="246837" y="343039"/>
              </a:lnTo>
              <a:lnTo>
                <a:pt x="262686" y="343039"/>
              </a:lnTo>
              <a:lnTo>
                <a:pt x="295249" y="365442"/>
              </a:lnTo>
              <a:lnTo>
                <a:pt x="295249" y="331368"/>
              </a:lnTo>
              <a:lnTo>
                <a:pt x="289140" y="328396"/>
              </a:lnTo>
              <a:lnTo>
                <a:pt x="278206" y="325615"/>
              </a:lnTo>
              <a:lnTo>
                <a:pt x="265887" y="324688"/>
              </a:lnTo>
              <a:lnTo>
                <a:pt x="222110" y="324688"/>
              </a:lnTo>
              <a:lnTo>
                <a:pt x="222110" y="424802"/>
              </a:lnTo>
              <a:lnTo>
                <a:pt x="263105" y="424802"/>
              </a:lnTo>
              <a:lnTo>
                <a:pt x="306730" y="410565"/>
              </a:lnTo>
              <a:lnTo>
                <a:pt x="319811" y="385597"/>
              </a:lnTo>
              <a:lnTo>
                <a:pt x="320675" y="374891"/>
              </a:lnTo>
              <a:close/>
            </a:path>
            <a:path w="702310" h="426720">
              <a:moveTo>
                <a:pt x="402069" y="406463"/>
              </a:moveTo>
              <a:lnTo>
                <a:pt x="353656" y="406463"/>
              </a:lnTo>
              <a:lnTo>
                <a:pt x="353656" y="382384"/>
              </a:lnTo>
              <a:lnTo>
                <a:pt x="398856" y="382384"/>
              </a:lnTo>
              <a:lnTo>
                <a:pt x="398856" y="364045"/>
              </a:lnTo>
              <a:lnTo>
                <a:pt x="353656" y="364045"/>
              </a:lnTo>
              <a:lnTo>
                <a:pt x="353656" y="343039"/>
              </a:lnTo>
              <a:lnTo>
                <a:pt x="401053" y="343039"/>
              </a:lnTo>
              <a:lnTo>
                <a:pt x="401053" y="324700"/>
              </a:lnTo>
              <a:lnTo>
                <a:pt x="328942" y="324700"/>
              </a:lnTo>
              <a:lnTo>
                <a:pt x="328942" y="424802"/>
              </a:lnTo>
              <a:lnTo>
                <a:pt x="402069" y="424802"/>
              </a:lnTo>
              <a:lnTo>
                <a:pt x="402069" y="406463"/>
              </a:lnTo>
              <a:close/>
            </a:path>
            <a:path w="702310" h="426720">
              <a:moveTo>
                <a:pt x="486524" y="406463"/>
              </a:moveTo>
              <a:lnTo>
                <a:pt x="435635" y="406463"/>
              </a:lnTo>
              <a:lnTo>
                <a:pt x="435635" y="324700"/>
              </a:lnTo>
              <a:lnTo>
                <a:pt x="410921" y="324700"/>
              </a:lnTo>
              <a:lnTo>
                <a:pt x="410921" y="424802"/>
              </a:lnTo>
              <a:lnTo>
                <a:pt x="486524" y="424802"/>
              </a:lnTo>
              <a:lnTo>
                <a:pt x="486524" y="406463"/>
              </a:lnTo>
              <a:close/>
            </a:path>
            <a:path w="702310" h="426720">
              <a:moveTo>
                <a:pt x="551205" y="111493"/>
              </a:moveTo>
              <a:lnTo>
                <a:pt x="540994" y="76250"/>
              </a:lnTo>
              <a:lnTo>
                <a:pt x="538683" y="73774"/>
              </a:lnTo>
              <a:lnTo>
                <a:pt x="538683" y="111493"/>
              </a:lnTo>
              <a:lnTo>
                <a:pt x="528307" y="143078"/>
              </a:lnTo>
              <a:lnTo>
                <a:pt x="498919" y="171742"/>
              </a:lnTo>
              <a:lnTo>
                <a:pt x="453123" y="194411"/>
              </a:lnTo>
              <a:lnTo>
                <a:pt x="393509" y="208013"/>
              </a:lnTo>
              <a:lnTo>
                <a:pt x="419341" y="192151"/>
              </a:lnTo>
              <a:lnTo>
                <a:pt x="439534" y="169849"/>
              </a:lnTo>
              <a:lnTo>
                <a:pt x="452666" y="142506"/>
              </a:lnTo>
              <a:lnTo>
                <a:pt x="457365" y="111493"/>
              </a:lnTo>
              <a:lnTo>
                <a:pt x="452666" y="80467"/>
              </a:lnTo>
              <a:lnTo>
                <a:pt x="439534" y="53111"/>
              </a:lnTo>
              <a:lnTo>
                <a:pt x="419341" y="30810"/>
              </a:lnTo>
              <a:lnTo>
                <a:pt x="393509" y="14947"/>
              </a:lnTo>
              <a:lnTo>
                <a:pt x="453123" y="28562"/>
              </a:lnTo>
              <a:lnTo>
                <a:pt x="498919" y="51231"/>
              </a:lnTo>
              <a:lnTo>
                <a:pt x="528307" y="79895"/>
              </a:lnTo>
              <a:lnTo>
                <a:pt x="538683" y="111493"/>
              </a:lnTo>
              <a:lnTo>
                <a:pt x="538683" y="73774"/>
              </a:lnTo>
              <a:lnTo>
                <a:pt x="512572" y="45643"/>
              </a:lnTo>
              <a:lnTo>
                <a:pt x="469239" y="21513"/>
              </a:lnTo>
              <a:lnTo>
                <a:pt x="414274" y="5689"/>
              </a:lnTo>
              <a:lnTo>
                <a:pt x="350989" y="0"/>
              </a:lnTo>
              <a:lnTo>
                <a:pt x="308495" y="3822"/>
              </a:lnTo>
              <a:lnTo>
                <a:pt x="308495" y="14947"/>
              </a:lnTo>
              <a:lnTo>
                <a:pt x="282651" y="30810"/>
              </a:lnTo>
              <a:lnTo>
                <a:pt x="262470" y="53111"/>
              </a:lnTo>
              <a:lnTo>
                <a:pt x="249326" y="80467"/>
              </a:lnTo>
              <a:lnTo>
                <a:pt x="244627" y="111493"/>
              </a:lnTo>
              <a:lnTo>
                <a:pt x="249326" y="142506"/>
              </a:lnTo>
              <a:lnTo>
                <a:pt x="262458" y="169849"/>
              </a:lnTo>
              <a:lnTo>
                <a:pt x="282651" y="192151"/>
              </a:lnTo>
              <a:lnTo>
                <a:pt x="308470" y="208013"/>
              </a:lnTo>
              <a:lnTo>
                <a:pt x="248856" y="194411"/>
              </a:lnTo>
              <a:lnTo>
                <a:pt x="203047" y="171742"/>
              </a:lnTo>
              <a:lnTo>
                <a:pt x="173659" y="143078"/>
              </a:lnTo>
              <a:lnTo>
                <a:pt x="163283" y="111493"/>
              </a:lnTo>
              <a:lnTo>
                <a:pt x="173659" y="79895"/>
              </a:lnTo>
              <a:lnTo>
                <a:pt x="203047" y="51231"/>
              </a:lnTo>
              <a:lnTo>
                <a:pt x="248869" y="28562"/>
              </a:lnTo>
              <a:lnTo>
                <a:pt x="308495" y="14947"/>
              </a:lnTo>
              <a:lnTo>
                <a:pt x="308495" y="3822"/>
              </a:lnTo>
              <a:lnTo>
                <a:pt x="232727" y="21513"/>
              </a:lnTo>
              <a:lnTo>
                <a:pt x="189382" y="45643"/>
              </a:lnTo>
              <a:lnTo>
                <a:pt x="160959" y="76250"/>
              </a:lnTo>
              <a:lnTo>
                <a:pt x="150749" y="111493"/>
              </a:lnTo>
              <a:lnTo>
                <a:pt x="159854" y="144818"/>
              </a:lnTo>
              <a:lnTo>
                <a:pt x="185318" y="174104"/>
              </a:lnTo>
              <a:lnTo>
                <a:pt x="224383" y="197840"/>
              </a:lnTo>
              <a:lnTo>
                <a:pt x="274269" y="214477"/>
              </a:lnTo>
              <a:lnTo>
                <a:pt x="332219" y="222465"/>
              </a:lnTo>
              <a:lnTo>
                <a:pt x="332219" y="247726"/>
              </a:lnTo>
              <a:lnTo>
                <a:pt x="250863" y="247726"/>
              </a:lnTo>
              <a:lnTo>
                <a:pt x="250863" y="272491"/>
              </a:lnTo>
              <a:lnTo>
                <a:pt x="332219" y="272491"/>
              </a:lnTo>
              <a:lnTo>
                <a:pt x="332219" y="284886"/>
              </a:lnTo>
              <a:lnTo>
                <a:pt x="369760" y="284886"/>
              </a:lnTo>
              <a:lnTo>
                <a:pt x="369760" y="272491"/>
              </a:lnTo>
              <a:lnTo>
                <a:pt x="451091" y="272491"/>
              </a:lnTo>
              <a:lnTo>
                <a:pt x="451091" y="247726"/>
              </a:lnTo>
              <a:lnTo>
                <a:pt x="369760" y="247726"/>
              </a:lnTo>
              <a:lnTo>
                <a:pt x="369760" y="222465"/>
              </a:lnTo>
              <a:lnTo>
                <a:pt x="427723" y="214477"/>
              </a:lnTo>
              <a:lnTo>
                <a:pt x="447103" y="208013"/>
              </a:lnTo>
              <a:lnTo>
                <a:pt x="477608" y="197840"/>
              </a:lnTo>
              <a:lnTo>
                <a:pt x="516661" y="174104"/>
              </a:lnTo>
              <a:lnTo>
                <a:pt x="542112" y="144818"/>
              </a:lnTo>
              <a:lnTo>
                <a:pt x="551205" y="111493"/>
              </a:lnTo>
              <a:close/>
            </a:path>
            <a:path w="702310" h="426720">
              <a:moveTo>
                <a:pt x="584238" y="394271"/>
              </a:moveTo>
              <a:lnTo>
                <a:pt x="575805" y="398386"/>
              </a:lnTo>
              <a:lnTo>
                <a:pt x="569658" y="401066"/>
              </a:lnTo>
              <a:lnTo>
                <a:pt x="560070" y="404304"/>
              </a:lnTo>
              <a:lnTo>
                <a:pt x="554253" y="405282"/>
              </a:lnTo>
              <a:lnTo>
                <a:pt x="548322" y="405282"/>
              </a:lnTo>
              <a:lnTo>
                <a:pt x="513003" y="383603"/>
              </a:lnTo>
              <a:lnTo>
                <a:pt x="513003" y="365683"/>
              </a:lnTo>
              <a:lnTo>
                <a:pt x="548919" y="344220"/>
              </a:lnTo>
              <a:lnTo>
                <a:pt x="557047" y="344868"/>
              </a:lnTo>
              <a:lnTo>
                <a:pt x="565454" y="346786"/>
              </a:lnTo>
              <a:lnTo>
                <a:pt x="574128" y="349999"/>
              </a:lnTo>
              <a:lnTo>
                <a:pt x="583082" y="354482"/>
              </a:lnTo>
              <a:lnTo>
                <a:pt x="583082" y="332168"/>
              </a:lnTo>
              <a:lnTo>
                <a:pt x="575373" y="328320"/>
              </a:lnTo>
              <a:lnTo>
                <a:pt x="566826" y="325564"/>
              </a:lnTo>
              <a:lnTo>
                <a:pt x="557428" y="323913"/>
              </a:lnTo>
              <a:lnTo>
                <a:pt x="547179" y="323367"/>
              </a:lnTo>
              <a:lnTo>
                <a:pt x="534212" y="324358"/>
              </a:lnTo>
              <a:lnTo>
                <a:pt x="496316" y="346964"/>
              </a:lnTo>
              <a:lnTo>
                <a:pt x="487578" y="375043"/>
              </a:lnTo>
              <a:lnTo>
                <a:pt x="488467" y="385114"/>
              </a:lnTo>
              <a:lnTo>
                <a:pt x="510667" y="417207"/>
              </a:lnTo>
              <a:lnTo>
                <a:pt x="545274" y="426123"/>
              </a:lnTo>
              <a:lnTo>
                <a:pt x="555117" y="425500"/>
              </a:lnTo>
              <a:lnTo>
                <a:pt x="564896" y="423633"/>
              </a:lnTo>
              <a:lnTo>
                <a:pt x="574598" y="420522"/>
              </a:lnTo>
              <a:lnTo>
                <a:pt x="584238" y="416153"/>
              </a:lnTo>
              <a:lnTo>
                <a:pt x="584238" y="394271"/>
              </a:lnTo>
              <a:close/>
            </a:path>
            <a:path w="702310" h="426720">
              <a:moveTo>
                <a:pt x="702005" y="374751"/>
              </a:moveTo>
              <a:lnTo>
                <a:pt x="679437" y="332689"/>
              </a:lnTo>
              <a:lnTo>
                <a:pt x="677062" y="331431"/>
              </a:lnTo>
              <a:lnTo>
                <a:pt x="677062" y="365544"/>
              </a:lnTo>
              <a:lnTo>
                <a:pt x="677062" y="383946"/>
              </a:lnTo>
              <a:lnTo>
                <a:pt x="674268" y="391337"/>
              </a:lnTo>
              <a:lnTo>
                <a:pt x="663054" y="402501"/>
              </a:lnTo>
              <a:lnTo>
                <a:pt x="655662" y="405282"/>
              </a:lnTo>
              <a:lnTo>
                <a:pt x="637247" y="405282"/>
              </a:lnTo>
              <a:lnTo>
                <a:pt x="629805" y="402501"/>
              </a:lnTo>
              <a:lnTo>
                <a:pt x="618515" y="391337"/>
              </a:lnTo>
              <a:lnTo>
                <a:pt x="615708" y="383946"/>
              </a:lnTo>
              <a:lnTo>
                <a:pt x="615708" y="365544"/>
              </a:lnTo>
              <a:lnTo>
                <a:pt x="618515" y="358152"/>
              </a:lnTo>
              <a:lnTo>
                <a:pt x="629805" y="346989"/>
              </a:lnTo>
              <a:lnTo>
                <a:pt x="637247" y="344220"/>
              </a:lnTo>
              <a:lnTo>
                <a:pt x="655662" y="344220"/>
              </a:lnTo>
              <a:lnTo>
                <a:pt x="663054" y="346989"/>
              </a:lnTo>
              <a:lnTo>
                <a:pt x="674268" y="358152"/>
              </a:lnTo>
              <a:lnTo>
                <a:pt x="677062" y="365544"/>
              </a:lnTo>
              <a:lnTo>
                <a:pt x="677062" y="331431"/>
              </a:lnTo>
              <a:lnTo>
                <a:pt x="669696" y="327507"/>
              </a:lnTo>
              <a:lnTo>
                <a:pt x="658710" y="324408"/>
              </a:lnTo>
              <a:lnTo>
                <a:pt x="646455" y="323367"/>
              </a:lnTo>
              <a:lnTo>
                <a:pt x="634187" y="324408"/>
              </a:lnTo>
              <a:lnTo>
                <a:pt x="598678" y="347738"/>
              </a:lnTo>
              <a:lnTo>
                <a:pt x="590778" y="374751"/>
              </a:lnTo>
              <a:lnTo>
                <a:pt x="591616" y="383946"/>
              </a:lnTo>
              <a:lnTo>
                <a:pt x="591680" y="384657"/>
              </a:lnTo>
              <a:lnTo>
                <a:pt x="613943" y="417131"/>
              </a:lnTo>
              <a:lnTo>
                <a:pt x="646455" y="426123"/>
              </a:lnTo>
              <a:lnTo>
                <a:pt x="658342" y="425119"/>
              </a:lnTo>
              <a:lnTo>
                <a:pt x="669124" y="422122"/>
              </a:lnTo>
              <a:lnTo>
                <a:pt x="678776" y="417131"/>
              </a:lnTo>
              <a:lnTo>
                <a:pt x="687324" y="410133"/>
              </a:lnTo>
              <a:lnTo>
                <a:pt x="691299" y="405282"/>
              </a:lnTo>
              <a:lnTo>
                <a:pt x="693737" y="402310"/>
              </a:lnTo>
              <a:lnTo>
                <a:pt x="698309" y="393827"/>
              </a:lnTo>
              <a:lnTo>
                <a:pt x="701065" y="384657"/>
              </a:lnTo>
              <a:lnTo>
                <a:pt x="702005" y="374751"/>
              </a:lnTo>
              <a:close/>
            </a:path>
          </a:pathLst>
        </a:custGeom>
        <a:solidFill>
          <a:srgbClr val="FFFFFF"/>
        </a:solidFill>
      </xdr:spPr>
      <xdr:txBody>
        <a:bodyPr/>
        <a:lstStyle/>
        <a:p>
          <a:endParaRPr lang="es-MX"/>
        </a:p>
      </xdr:txBody>
    </xdr:sp>
    <xdr:clientData/>
  </xdr:oneCellAnchor>
  <xdr:oneCellAnchor>
    <xdr:from>
      <xdr:col>1</xdr:col>
      <xdr:colOff>11896</xdr:colOff>
      <xdr:row>0</xdr:row>
      <xdr:rowOff>151887</xdr:rowOff>
    </xdr:from>
    <xdr:ext cx="2574290" cy="348787"/>
    <xdr:sp macro="" textlink="">
      <xdr:nvSpPr>
        <xdr:cNvPr id="6" name="Textbox 9">
          <a:extLst>
            <a:ext uri="{FF2B5EF4-FFF2-40B4-BE49-F238E27FC236}">
              <a16:creationId xmlns:a16="http://schemas.microsoft.com/office/drawing/2014/main" id="{E19D26AC-093F-414F-8247-1CCECDCE08C2}"/>
            </a:ext>
          </a:extLst>
        </xdr:cNvPr>
        <xdr:cNvSpPr txBox="1"/>
      </xdr:nvSpPr>
      <xdr:spPr>
        <a:xfrm>
          <a:off x="1855838" y="151887"/>
          <a:ext cx="2574290" cy="348787"/>
        </a:xfrm>
        <a:prstGeom prst="rect">
          <a:avLst/>
        </a:prstGeom>
      </xdr:spPr>
      <xdr:txBody>
        <a:bodyPr vertOverflow="clip" lIns="0" tIns="0" rIns="0" bIns="0" anchor="t"/>
        <a:lstStyle/>
        <a:p>
          <a:r>
            <a:rPr sz="2400" b="1" spc="-25">
              <a:solidFill>
                <a:srgbClr val="FFFFFF"/>
              </a:solidFill>
              <a:latin typeface="Calibri"/>
              <a:cs typeface="Calibri"/>
            </a:rPr>
            <a:t>E</a:t>
          </a:r>
          <a:r>
            <a:rPr sz="2400" b="1" spc="0">
              <a:solidFill>
                <a:srgbClr val="FFFFFF"/>
              </a:solidFill>
              <a:latin typeface="Calibri"/>
              <a:cs typeface="Calibri"/>
            </a:rPr>
            <a:t>SG</a:t>
          </a:r>
          <a:r>
            <a:rPr lang="es-CL" sz="2400" b="1" spc="0" baseline="0">
              <a:solidFill>
                <a:srgbClr val="FFFFFF"/>
              </a:solidFill>
              <a:latin typeface="Calibri"/>
              <a:cs typeface="Calibri"/>
            </a:rPr>
            <a:t> </a:t>
          </a:r>
          <a:r>
            <a:rPr sz="2400" b="1" spc="0">
              <a:solidFill>
                <a:srgbClr val="FFFFFF"/>
              </a:solidFill>
              <a:latin typeface="Calibri"/>
              <a:cs typeface="Calibri"/>
            </a:rPr>
            <a:t>D</a:t>
          </a:r>
          <a:r>
            <a:rPr sz="2400" b="1" spc="-25">
              <a:solidFill>
                <a:srgbClr val="FFFFFF"/>
              </a:solidFill>
              <a:latin typeface="Calibri"/>
              <a:cs typeface="Calibri"/>
            </a:rPr>
            <a:t>at</a:t>
          </a:r>
          <a:r>
            <a:rPr sz="2400" b="1" spc="0">
              <a:solidFill>
                <a:srgbClr val="FFFFFF"/>
              </a:solidFill>
              <a:latin typeface="Calibri"/>
              <a:cs typeface="Calibri"/>
            </a:rPr>
            <a:t>a</a:t>
          </a:r>
          <a:r>
            <a:rPr lang="es-CL" sz="2400" b="1" spc="0">
              <a:solidFill>
                <a:srgbClr val="FFFFFF"/>
              </a:solidFill>
              <a:latin typeface="Calibri"/>
              <a:cs typeface="Calibri"/>
            </a:rPr>
            <a:t> </a:t>
          </a:r>
          <a:r>
            <a:rPr sz="2400" b="1" spc="0">
              <a:solidFill>
                <a:srgbClr val="FFFFFF"/>
              </a:solidFill>
              <a:latin typeface="Calibri"/>
              <a:cs typeface="Calibri"/>
            </a:rPr>
            <a:t>Book</a:t>
          </a:r>
          <a:r>
            <a:rPr sz="2400" b="1" spc="-5">
              <a:solidFill>
                <a:srgbClr val="FFFFFF"/>
              </a:solidFill>
              <a:latin typeface="Calibri"/>
              <a:cs typeface="Calibri"/>
            </a:rPr>
            <a:t> </a:t>
          </a:r>
          <a:r>
            <a:rPr sz="2400" b="1" spc="0">
              <a:solidFill>
                <a:srgbClr val="FFFFFF"/>
              </a:solidFill>
              <a:latin typeface="Calibri"/>
              <a:cs typeface="Calibri"/>
            </a:rPr>
            <a:t>2024</a:t>
          </a:r>
        </a:p>
      </xdr:txBody>
    </xdr:sp>
    <xdr:clientData/>
  </xdr:oneCellAnchor>
  <xdr:twoCellAnchor editAs="oneCell">
    <xdr:from>
      <xdr:col>0</xdr:col>
      <xdr:colOff>300838</xdr:colOff>
      <xdr:row>3</xdr:row>
      <xdr:rowOff>183286</xdr:rowOff>
    </xdr:from>
    <xdr:to>
      <xdr:col>0</xdr:col>
      <xdr:colOff>1017439</xdr:colOff>
      <xdr:row>3</xdr:row>
      <xdr:rowOff>573941</xdr:rowOff>
    </xdr:to>
    <xdr:pic>
      <xdr:nvPicPr>
        <xdr:cNvPr id="8" name="Imagen 7">
          <a:hlinkClick xmlns:r="http://schemas.openxmlformats.org/officeDocument/2006/relationships" r:id="rId1"/>
          <a:extLst>
            <a:ext uri="{FF2B5EF4-FFF2-40B4-BE49-F238E27FC236}">
              <a16:creationId xmlns:a16="http://schemas.microsoft.com/office/drawing/2014/main" id="{29D1A5BB-6022-554B-8EC1-9B412CB6FA46}"/>
            </a:ext>
          </a:extLst>
        </xdr:cNvPr>
        <xdr:cNvPicPr>
          <a:picLocks noChangeAspect="1"/>
        </xdr:cNvPicPr>
      </xdr:nvPicPr>
      <xdr:blipFill>
        <a:blip xmlns:r="http://schemas.openxmlformats.org/officeDocument/2006/relationships" r:embed="rId2"/>
        <a:stretch>
          <a:fillRect/>
        </a:stretch>
      </xdr:blipFill>
      <xdr:spPr>
        <a:xfrm>
          <a:off x="300838" y="830498"/>
          <a:ext cx="716601" cy="390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chnew.sharepoint.com/sites/ESG/Documentos%20compartidos/ESG%20-%20Antecedentes%20y%20documentos%20de%20trabajo/Documentos%20de%20trabajo/Excel%20de%20trabajo%20ESG_Dise&#241;ointerno_REVC.xlsx" TargetMode="External"/><Relationship Id="rId1" Type="http://schemas.openxmlformats.org/officeDocument/2006/relationships/externalLinkPath" Target="Excel%20de%20trabajo%20ESG_Dise&#241;ointerno_REV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ULgcisyC70eM3ko5kmwLtvvHe38jPaJPr_vxM7Me9cBN_Dfg7D1OTbqP9XVOuhdI" itemId="01ZMQNFS4JIIEXCTVDCNCKQVVL5S4BSIMJ">
      <xxl21:absoluteUrl r:id="rId2"/>
    </xxl21:alternateUrls>
    <sheetNames>
      <sheetName val="Indicadores"/>
      <sheetName val="General"/>
      <sheetName val="Actividades y trabajadores"/>
      <sheetName val="Gobierno corporativo"/>
      <sheetName val="Participación grupos interés"/>
      <sheetName val="Compliance"/>
      <sheetName val="Desempeño y fiscalidad"/>
      <sheetName val="Prácticas mercado y competencia"/>
      <sheetName val="DDHH y laborales"/>
      <sheetName val="Comunidades"/>
      <sheetName val="Diversidad y formación"/>
      <sheetName val="Salud y Seguridad"/>
      <sheetName val="Relaciones laborales"/>
      <sheetName val="Agua y gestión RRHH"/>
      <sheetName val="Biodiversidad y conservación"/>
      <sheetName val="Emisiones y energía"/>
      <sheetName val="Residuos y relaves"/>
      <sheetName val="Evaluación ambiental"/>
      <sheetName val="Diversidad y fomación"/>
      <sheetName val="Diversidad y foma"/>
      <sheetName val="ComDDHH y laboralespliance"/>
    </sheetNames>
    <sheetDataSet>
      <sheetData sheetId="0" refreshError="1"/>
      <sheetData sheetId="1" refreshError="1"/>
      <sheetData sheetId="2" refreshError="1"/>
      <sheetData sheetId="3" refreshError="1">
        <row r="13">
          <cell r="I13">
            <v>4</v>
          </cell>
        </row>
        <row r="24">
          <cell r="I24">
            <v>5</v>
          </cell>
        </row>
        <row r="25">
          <cell r="I25">
            <v>3</v>
          </cell>
        </row>
      </sheetData>
      <sheetData sheetId="4" refreshError="1"/>
      <sheetData sheetId="5" refreshError="1">
        <row r="8">
          <cell r="H8">
            <v>69</v>
          </cell>
        </row>
        <row r="41">
          <cell r="H41">
            <v>0</v>
          </cell>
        </row>
      </sheetData>
      <sheetData sheetId="6" refreshError="1"/>
      <sheetData sheetId="7" refreshError="1"/>
      <sheetData sheetId="8" refreshError="1">
        <row r="5">
          <cell r="H5" t="str">
            <v>S/I</v>
          </cell>
        </row>
        <row r="12">
          <cell r="H12">
            <v>0</v>
          </cell>
        </row>
        <row r="19">
          <cell r="H19">
            <v>0</v>
          </cell>
        </row>
      </sheetData>
      <sheetData sheetId="9" refreshError="1">
        <row r="6">
          <cell r="H6">
            <v>0</v>
          </cell>
        </row>
        <row r="13">
          <cell r="H13">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ersons/person.xml><?xml version="1.0" encoding="utf-8"?>
<personList xmlns="http://schemas.microsoft.com/office/spreadsheetml/2018/threadedcomments" xmlns:x="http://schemas.openxmlformats.org/spreadsheetml/2006/main">
  <person displayName="Morales Cuevas Juan (Codelco-Casa Matriz)" id="{76B14B64-90BE-4A7E-96CC-910BC696C123}" userId="S::JMora082@codelco.cl::5fe88f88-99d2-41b3-9bd3-45622b49faf2"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F5" dT="2025-03-10T20:54:01.45" personId="{76B14B64-90BE-4A7E-96CC-910BC696C123}" id="{1E323EE2-77EF-4DB2-900D-62D53970EC13}">
    <text>*Valores consolidados para el Clúster Calama, donde los traspasos entre divisiones se consideran flujos internos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www.codelco.com/prontus_codelco/site/docs/20160609/20160609115040/pcgseguridadsaludtro_2020.pdf" TargetMode="External"/><Relationship Id="rId13" Type="http://schemas.openxmlformats.org/officeDocument/2006/relationships/hyperlink" Target="https://www.codelco.com/prontus_codelco/site/docs/20250329/20250329202724/25_04_17_cbr_memoria_anual_2024.pdf" TargetMode="External"/><Relationship Id="rId3" Type="http://schemas.openxmlformats.org/officeDocument/2006/relationships/hyperlink" Target="https://www.codelco.com/prontus_codelco/site/artic/20160609/asocfile/20160609115040/pol__tica_corporativa_sustentabilidad_2021.pdf" TargetMode="External"/><Relationship Id="rId7" Type="http://schemas.openxmlformats.org/officeDocument/2006/relationships/hyperlink" Target="https://www.codelco.com/compromisos-politica-sustentabilidad" TargetMode="External"/><Relationship Id="rId12" Type="http://schemas.openxmlformats.org/officeDocument/2006/relationships/hyperlink" Target="https://www.codelco.com/sustentabilidad" TargetMode="External"/><Relationship Id="rId2" Type="http://schemas.openxmlformats.org/officeDocument/2006/relationships/hyperlink" Target="https://www.codelco.com/prontus_codelco/site/artic/20160609/asocfile/20160609115040/politicas_conflicto_intereses.pdf" TargetMode="External"/><Relationship Id="rId1" Type="http://schemas.openxmlformats.org/officeDocument/2006/relationships/hyperlink" Target="https://www.codelco.com/prontus_codelco/site/artic/20160609/asocfile/20160609115040/politica_calidad_vida.pdf" TargetMode="External"/><Relationship Id="rId6" Type="http://schemas.openxmlformats.org/officeDocument/2006/relationships/hyperlink" Target="https://www.codelco.com/prontus_codelco/site/artic/20211005/asocfile/20211005111050/codelco_politica_diversidadinclusion.pdf" TargetMode="External"/><Relationship Id="rId11" Type="http://schemas.openxmlformats.org/officeDocument/2006/relationships/hyperlink" Target="https://www.codelco.com/sustentabilidad" TargetMode="External"/><Relationship Id="rId5" Type="http://schemas.openxmlformats.org/officeDocument/2006/relationships/hyperlink" Target="https://www.codelco.com/prontus_codelco/site/docs/20160609/20160609115040/politica_corporativa_gestion_personas.pdf" TargetMode="External"/><Relationship Id="rId10" Type="http://schemas.openxmlformats.org/officeDocument/2006/relationships/hyperlink" Target="https://www.codelco.com/prontus_codelco/site/docs/20240415/20240415130646/carta_duedilligence_codelco_cm31_v_29_es.pdf" TargetMode="External"/><Relationship Id="rId4" Type="http://schemas.openxmlformats.org/officeDocument/2006/relationships/hyperlink" Target="https://www.codelco.com/prontus_codelco/site/docs/20160927/20160927120643/pc_gi_riesgos_v.pdf" TargetMode="External"/><Relationship Id="rId9" Type="http://schemas.openxmlformats.org/officeDocument/2006/relationships/hyperlink" Target="https://www.codelco.com/prontus_codelco/site/docs/20240605/20240605125310/codelco_reporte_de_sustentabilidad_2023.pdf"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9.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37B8B-34C5-4A78-9A41-5300985B9BA0}">
  <sheetPr>
    <tabColor theme="2"/>
  </sheetPr>
  <dimension ref="B1:C18"/>
  <sheetViews>
    <sheetView showGridLines="0" tabSelected="1" zoomScale="63" zoomScaleNormal="100" workbookViewId="0">
      <selection activeCell="E7" sqref="E7"/>
    </sheetView>
  </sheetViews>
  <sheetFormatPr defaultColWidth="8.5703125" defaultRowHeight="14.45"/>
  <cols>
    <col min="2" max="2" width="61.28515625" customWidth="1"/>
    <col min="3" max="3" width="33.42578125" customWidth="1"/>
    <col min="8" max="8" width="27" customWidth="1"/>
    <col min="9" max="9" width="18.28515625" customWidth="1"/>
  </cols>
  <sheetData>
    <row r="1" spans="2:3" s="431" customFormat="1" ht="50.1" customHeight="1">
      <c r="B1" s="566"/>
      <c r="C1" s="566"/>
    </row>
    <row r="2" spans="2:3" ht="54.95" customHeight="1">
      <c r="B2" s="16"/>
    </row>
    <row r="3" spans="2:3" ht="35.1" customHeight="1">
      <c r="B3" s="19" t="s">
        <v>0</v>
      </c>
      <c r="C3" s="20" t="s">
        <v>1</v>
      </c>
    </row>
    <row r="4" spans="2:3">
      <c r="B4" s="18" t="s">
        <v>2</v>
      </c>
      <c r="C4" s="26" t="s">
        <v>3</v>
      </c>
    </row>
    <row r="5" spans="2:3">
      <c r="B5" s="18" t="s">
        <v>4</v>
      </c>
      <c r="C5" s="26" t="s">
        <v>3</v>
      </c>
    </row>
    <row r="6" spans="2:3">
      <c r="B6" s="18" t="s">
        <v>5</v>
      </c>
      <c r="C6" s="26" t="s">
        <v>3</v>
      </c>
    </row>
    <row r="7" spans="2:3">
      <c r="B7" s="18" t="s">
        <v>6</v>
      </c>
      <c r="C7" s="26" t="s">
        <v>3</v>
      </c>
    </row>
    <row r="8" spans="2:3">
      <c r="B8" s="18" t="s">
        <v>7</v>
      </c>
      <c r="C8" s="26" t="s">
        <v>3</v>
      </c>
    </row>
    <row r="9" spans="2:3">
      <c r="B9" s="18" t="s">
        <v>8</v>
      </c>
      <c r="C9" s="26" t="s">
        <v>3</v>
      </c>
    </row>
    <row r="10" spans="2:3">
      <c r="B10" s="18" t="s">
        <v>9</v>
      </c>
      <c r="C10" s="28" t="s">
        <v>3</v>
      </c>
    </row>
    <row r="11" spans="2:3" ht="15" thickBot="1">
      <c r="B11" s="17"/>
      <c r="C11" s="3"/>
    </row>
    <row r="12" spans="2:3" ht="18.600000000000001">
      <c r="B12" s="30"/>
      <c r="C12" s="30"/>
    </row>
    <row r="13" spans="2:3">
      <c r="B13" s="18" t="s">
        <v>10</v>
      </c>
      <c r="C13" s="22" t="s">
        <v>3</v>
      </c>
    </row>
    <row r="14" spans="2:3">
      <c r="B14" s="18" t="s">
        <v>11</v>
      </c>
      <c r="C14" s="26" t="s">
        <v>3</v>
      </c>
    </row>
    <row r="15" spans="2:3">
      <c r="B15" s="18" t="s">
        <v>12</v>
      </c>
      <c r="C15" s="84" t="s">
        <v>3</v>
      </c>
    </row>
    <row r="16" spans="2:3">
      <c r="B16" s="18" t="s">
        <v>13</v>
      </c>
      <c r="C16" s="70" t="s">
        <v>3</v>
      </c>
    </row>
    <row r="17" spans="2:3">
      <c r="B17" s="18" t="s">
        <v>14</v>
      </c>
      <c r="C17" s="26" t="s">
        <v>3</v>
      </c>
    </row>
    <row r="18" spans="2:3">
      <c r="B18" s="18" t="s">
        <v>15</v>
      </c>
      <c r="C18" s="28" t="s">
        <v>3</v>
      </c>
    </row>
  </sheetData>
  <mergeCells count="1">
    <mergeCell ref="A1:XFD1"/>
  </mergeCells>
  <phoneticPr fontId="27" type="noConversion"/>
  <hyperlinks>
    <hyperlink ref="C4" r:id="rId1" xr:uid="{1A754F5E-D50A-4B95-BC24-F8E6940DB2D2}"/>
    <hyperlink ref="C5" r:id="rId2" xr:uid="{7BE69093-F1B6-4954-A370-5412D9B175C7}"/>
    <hyperlink ref="C6" r:id="rId3" xr:uid="{CC3A1EDA-2BE0-451C-A7BB-18E01C225B81}"/>
    <hyperlink ref="C8" r:id="rId4" xr:uid="{3045FAA0-C088-4447-B0F6-9B6B61A210E3}"/>
    <hyperlink ref="C9" r:id="rId5" xr:uid="{D5F11DC8-EC29-45F8-BFA0-12EE784AA5FB}"/>
    <hyperlink ref="C10" r:id="rId6" xr:uid="{E4F11C8C-3C0C-4A25-A517-7BCF810D6461}"/>
    <hyperlink ref="C13" r:id="rId7" xr:uid="{3F7C3ACA-2215-4583-98E7-FA2556CE2565}"/>
    <hyperlink ref="C7" r:id="rId8" xr:uid="{150A46AD-3DA2-4266-B6BF-138C995ADF5D}"/>
    <hyperlink ref="C14" r:id="rId9" xr:uid="{27C99D5B-48D2-4C94-B9E2-C1261EC02A07}"/>
    <hyperlink ref="C17" r:id="rId10" xr:uid="{15F63B1E-080E-49AB-B61A-8010843ACEDD}"/>
    <hyperlink ref="C18" r:id="rId11" xr:uid="{8F5820F4-55BD-4E63-978C-9243E226487E}"/>
    <hyperlink ref="C15" r:id="rId12" xr:uid="{A3B5E676-766F-4186-A577-2291C6CB05D8}"/>
    <hyperlink ref="C16" r:id="rId13" xr:uid="{3B75B3EF-FA81-4875-8585-919CE7D96719}"/>
  </hyperlinks>
  <pageMargins left="0.7" right="0.7" top="0.75" bottom="0.75" header="0.3" footer="0.3"/>
  <pageSetup orientation="portrait" horizontalDpi="0" verticalDpi="0"/>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7AE33-ECE8-4C86-AEF3-4472A8CA43D0}">
  <sheetPr>
    <tabColor rgb="FFB4DDE1"/>
  </sheetPr>
  <dimension ref="A1:J17"/>
  <sheetViews>
    <sheetView showGridLines="0" zoomScale="53" zoomScaleNormal="80" workbookViewId="0">
      <pane ySplit="4" topLeftCell="A5" activePane="bottomLeft" state="frozen"/>
      <selection pane="bottomLeft" activeCell="E11" sqref="E11"/>
    </sheetView>
  </sheetViews>
  <sheetFormatPr defaultColWidth="8.5703125" defaultRowHeight="15" customHeight="1"/>
  <cols>
    <col min="1" max="1" width="15.28515625" customWidth="1"/>
    <col min="2" max="2" width="34.5703125" bestFit="1" customWidth="1"/>
    <col min="3" max="3" width="54.5703125" style="4" customWidth="1"/>
    <col min="4" max="4" width="26.85546875" customWidth="1"/>
    <col min="5" max="5" width="21.7109375" bestFit="1" customWidth="1"/>
    <col min="6" max="6" width="15.42578125" bestFit="1" customWidth="1"/>
    <col min="7" max="9" width="14.5703125" customWidth="1"/>
    <col min="10" max="10" width="17.42578125" bestFit="1" customWidth="1"/>
  </cols>
  <sheetData>
    <row r="1" spans="1:10" s="431" customFormat="1" ht="99.95" customHeight="1">
      <c r="A1" s="566"/>
      <c r="B1" s="566"/>
      <c r="C1" s="566"/>
      <c r="D1" s="566"/>
      <c r="E1" s="566"/>
      <c r="F1" s="566"/>
      <c r="G1" s="566"/>
      <c r="H1" s="566"/>
      <c r="I1" s="566"/>
      <c r="J1" s="566"/>
    </row>
    <row r="2" spans="1:10" s="15" customFormat="1" ht="35.1" customHeight="1">
      <c r="A2" s="444" t="s">
        <v>402</v>
      </c>
      <c r="B2" s="444"/>
      <c r="C2" s="444"/>
      <c r="D2" s="444"/>
      <c r="E2" s="444"/>
      <c r="F2" s="444"/>
      <c r="G2" s="444"/>
      <c r="H2" s="444"/>
      <c r="I2" s="444"/>
      <c r="J2" s="444"/>
    </row>
    <row r="3" spans="1:10" ht="18.600000000000001">
      <c r="A3" s="612" t="s">
        <v>145</v>
      </c>
      <c r="B3" s="612"/>
      <c r="C3" s="612"/>
      <c r="D3" s="612"/>
      <c r="E3" s="619" t="s">
        <v>146</v>
      </c>
      <c r="F3" s="619"/>
      <c r="G3" s="619"/>
      <c r="H3" s="619"/>
      <c r="I3" s="619"/>
      <c r="J3" s="619"/>
    </row>
    <row r="4" spans="1:10" ht="18.600000000000001">
      <c r="A4" s="25" t="s">
        <v>171</v>
      </c>
      <c r="B4" s="25" t="s">
        <v>147</v>
      </c>
      <c r="C4" s="25" t="s">
        <v>148</v>
      </c>
      <c r="D4" s="25" t="s">
        <v>149</v>
      </c>
      <c r="E4" s="23" t="s">
        <v>403</v>
      </c>
      <c r="F4" s="23" t="s">
        <v>180</v>
      </c>
      <c r="G4" s="23" t="s">
        <v>181</v>
      </c>
      <c r="H4" s="23" t="s">
        <v>226</v>
      </c>
      <c r="I4" s="23" t="s">
        <v>404</v>
      </c>
      <c r="J4" s="23" t="s">
        <v>213</v>
      </c>
    </row>
    <row r="5" spans="1:10" ht="18.600000000000001">
      <c r="A5" s="611" t="s">
        <v>67</v>
      </c>
      <c r="B5" s="611"/>
      <c r="C5" s="611"/>
      <c r="D5" s="611"/>
      <c r="E5" s="611"/>
      <c r="F5" s="611"/>
      <c r="G5" s="611"/>
      <c r="H5" s="611"/>
      <c r="I5" s="611"/>
      <c r="J5" s="611"/>
    </row>
    <row r="6" spans="1:10" ht="14.45">
      <c r="A6" s="619" t="s">
        <v>66</v>
      </c>
      <c r="B6" s="655" t="s">
        <v>286</v>
      </c>
      <c r="C6" s="210" t="s">
        <v>405</v>
      </c>
      <c r="D6" s="210" t="s">
        <v>250</v>
      </c>
      <c r="E6" s="211">
        <v>0</v>
      </c>
      <c r="F6" s="211">
        <v>0</v>
      </c>
      <c r="G6" s="211">
        <v>0</v>
      </c>
      <c r="H6" s="211">
        <v>0</v>
      </c>
      <c r="I6" s="211">
        <v>0</v>
      </c>
      <c r="J6" s="211">
        <v>0</v>
      </c>
    </row>
    <row r="7" spans="1:10" ht="14.45">
      <c r="A7" s="619"/>
      <c r="B7" s="656"/>
      <c r="C7" s="210" t="s">
        <v>406</v>
      </c>
      <c r="D7" s="210" t="s">
        <v>250</v>
      </c>
      <c r="E7" s="211">
        <f>SUM(F7:J7)</f>
        <v>9</v>
      </c>
      <c r="F7" s="211">
        <v>0</v>
      </c>
      <c r="G7" s="211">
        <v>0</v>
      </c>
      <c r="H7" s="211">
        <v>1</v>
      </c>
      <c r="I7" s="211">
        <v>6</v>
      </c>
      <c r="J7" s="211">
        <v>2</v>
      </c>
    </row>
    <row r="8" spans="1:10" ht="14.45">
      <c r="A8" s="619"/>
      <c r="B8" s="656"/>
      <c r="C8" s="210" t="s">
        <v>407</v>
      </c>
      <c r="D8" s="210" t="s">
        <v>250</v>
      </c>
      <c r="E8" s="211">
        <f>SUM(F8:J8)</f>
        <v>34</v>
      </c>
      <c r="F8" s="211">
        <v>2</v>
      </c>
      <c r="G8" s="211">
        <v>5</v>
      </c>
      <c r="H8" s="211">
        <v>0</v>
      </c>
      <c r="I8" s="211">
        <v>18</v>
      </c>
      <c r="J8" s="211">
        <v>9</v>
      </c>
    </row>
    <row r="9" spans="1:10" ht="14.45">
      <c r="A9" s="619"/>
      <c r="B9" s="656"/>
      <c r="C9" s="210" t="s">
        <v>408</v>
      </c>
      <c r="D9" s="210" t="s">
        <v>250</v>
      </c>
      <c r="E9" s="211">
        <f>SUM(F9:J9)</f>
        <v>20</v>
      </c>
      <c r="F9" s="211">
        <v>2</v>
      </c>
      <c r="G9" s="211">
        <v>9</v>
      </c>
      <c r="H9" s="211">
        <v>0</v>
      </c>
      <c r="I9" s="211">
        <v>6</v>
      </c>
      <c r="J9" s="211">
        <v>3</v>
      </c>
    </row>
    <row r="10" spans="1:10" ht="14.45">
      <c r="A10" s="619"/>
      <c r="B10" s="657"/>
      <c r="C10" s="210" t="s">
        <v>409</v>
      </c>
      <c r="D10" s="210" t="s">
        <v>250</v>
      </c>
      <c r="E10" s="211">
        <f>SUM(F10:J10)</f>
        <v>130</v>
      </c>
      <c r="F10" s="211">
        <v>0</v>
      </c>
      <c r="G10" s="211">
        <v>64</v>
      </c>
      <c r="H10" s="211">
        <v>0</v>
      </c>
      <c r="I10" s="211">
        <v>29</v>
      </c>
      <c r="J10" s="211">
        <v>37</v>
      </c>
    </row>
    <row r="11" spans="1:10" ht="27" customHeight="1">
      <c r="A11" s="611" t="s">
        <v>410</v>
      </c>
      <c r="B11" s="611"/>
      <c r="C11" s="611"/>
      <c r="D11" s="611"/>
      <c r="E11" s="20"/>
    </row>
    <row r="12" spans="1:10" ht="22.5" customHeight="1">
      <c r="A12" s="619" t="s">
        <v>68</v>
      </c>
      <c r="B12" s="658">
        <v>180</v>
      </c>
      <c r="C12" s="210" t="s">
        <v>411</v>
      </c>
      <c r="D12" s="210" t="s">
        <v>202</v>
      </c>
      <c r="E12" s="212">
        <v>0.41</v>
      </c>
    </row>
    <row r="13" spans="1:10" ht="21" customHeight="1">
      <c r="A13" s="619"/>
      <c r="B13" s="659"/>
      <c r="C13" s="210" t="s">
        <v>412</v>
      </c>
      <c r="D13" s="210" t="s">
        <v>202</v>
      </c>
      <c r="E13" s="212">
        <v>0.41</v>
      </c>
    </row>
    <row r="14" spans="1:10" ht="24" customHeight="1">
      <c r="A14" s="619"/>
      <c r="B14" s="660"/>
      <c r="C14" s="210" t="s">
        <v>413</v>
      </c>
      <c r="D14" s="210" t="s">
        <v>202</v>
      </c>
      <c r="E14" s="212">
        <v>0</v>
      </c>
    </row>
    <row r="15" spans="1:10" ht="27" customHeight="1">
      <c r="A15" s="611" t="s">
        <v>414</v>
      </c>
      <c r="B15" s="611"/>
      <c r="C15" s="611"/>
      <c r="D15" s="611"/>
      <c r="E15" s="20"/>
    </row>
    <row r="16" spans="1:10" ht="15.95">
      <c r="A16" s="23" t="s">
        <v>70</v>
      </c>
      <c r="B16" s="27">
        <v>191</v>
      </c>
      <c r="C16" s="210" t="s">
        <v>415</v>
      </c>
      <c r="D16" s="210" t="s">
        <v>202</v>
      </c>
      <c r="E16" s="212">
        <v>0.27</v>
      </c>
    </row>
    <row r="17" spans="1:4" ht="14.45">
      <c r="A17" t="s">
        <v>416</v>
      </c>
      <c r="C17" s="8"/>
      <c r="D17" s="4"/>
    </row>
  </sheetData>
  <mergeCells count="12">
    <mergeCell ref="A15:D15"/>
    <mergeCell ref="A3:D3"/>
    <mergeCell ref="A12:A14"/>
    <mergeCell ref="A6:A10"/>
    <mergeCell ref="A5:D5"/>
    <mergeCell ref="B12:B14"/>
    <mergeCell ref="A1:XFD1"/>
    <mergeCell ref="E3:J3"/>
    <mergeCell ref="E5:J5"/>
    <mergeCell ref="A2:J2"/>
    <mergeCell ref="A11:D11"/>
    <mergeCell ref="B6:B1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22625-3F07-4C2B-8383-AB1BE9E980D5}">
  <sheetPr>
    <tabColor rgb="FF9ADDEB"/>
  </sheetPr>
  <dimension ref="A1:M70"/>
  <sheetViews>
    <sheetView showGridLines="0" topLeftCell="A28" zoomScale="60" zoomScaleNormal="60" workbookViewId="0">
      <selection activeCell="B62" sqref="B62"/>
    </sheetView>
  </sheetViews>
  <sheetFormatPr defaultColWidth="8.5703125" defaultRowHeight="15" customHeight="1"/>
  <cols>
    <col min="1" max="1" width="24.140625" customWidth="1"/>
    <col min="2" max="2" width="34.140625" bestFit="1" customWidth="1"/>
    <col min="3" max="3" width="68.140625" style="4" customWidth="1"/>
    <col min="4" max="4" width="10.85546875" customWidth="1"/>
    <col min="5" max="5" width="40.5703125" customWidth="1"/>
    <col min="6" max="13" width="27.5703125" customWidth="1"/>
  </cols>
  <sheetData>
    <row r="1" spans="1:13" s="431" customFormat="1" ht="99.95" customHeight="1">
      <c r="A1" s="566"/>
      <c r="B1" s="566"/>
      <c r="C1" s="566"/>
      <c r="D1" s="566"/>
      <c r="E1" s="566"/>
      <c r="F1" s="566"/>
      <c r="G1" s="566"/>
      <c r="H1" s="566"/>
      <c r="I1" s="566"/>
      <c r="J1" s="566"/>
      <c r="K1" s="566"/>
      <c r="L1" s="566"/>
      <c r="M1" s="566"/>
    </row>
    <row r="2" spans="1:13" ht="35.1" customHeight="1">
      <c r="A2" s="611" t="s">
        <v>417</v>
      </c>
      <c r="B2" s="611"/>
      <c r="C2" s="611"/>
      <c r="D2" s="611"/>
      <c r="E2" s="611"/>
      <c r="F2" s="611"/>
      <c r="G2" s="611"/>
      <c r="H2" s="611"/>
      <c r="I2" s="611"/>
      <c r="J2" s="611"/>
      <c r="K2" s="611"/>
      <c r="L2" s="611"/>
      <c r="M2" s="611"/>
    </row>
    <row r="3" spans="1:13" ht="18.600000000000001">
      <c r="A3" s="612" t="s">
        <v>145</v>
      </c>
      <c r="B3" s="612"/>
      <c r="C3" s="612"/>
      <c r="D3" s="612"/>
      <c r="E3" s="619" t="s">
        <v>146</v>
      </c>
      <c r="F3" s="619"/>
      <c r="G3" s="619"/>
      <c r="H3" s="619"/>
      <c r="I3" s="619"/>
      <c r="J3" s="619"/>
      <c r="K3" s="619"/>
      <c r="L3" s="619"/>
      <c r="M3" s="619"/>
    </row>
    <row r="4" spans="1:13" ht="15.95">
      <c r="A4" s="228" t="s">
        <v>171</v>
      </c>
      <c r="B4" s="228" t="s">
        <v>147</v>
      </c>
      <c r="C4" s="228" t="s">
        <v>148</v>
      </c>
      <c r="D4" s="228" t="s">
        <v>149</v>
      </c>
      <c r="E4" s="23" t="s">
        <v>191</v>
      </c>
      <c r="F4" s="23" t="s">
        <v>176</v>
      </c>
      <c r="G4" s="23" t="s">
        <v>177</v>
      </c>
      <c r="H4" s="23" t="s">
        <v>178</v>
      </c>
      <c r="I4" s="23" t="s">
        <v>179</v>
      </c>
      <c r="J4" s="23" t="s">
        <v>180</v>
      </c>
      <c r="K4" s="23" t="s">
        <v>183</v>
      </c>
      <c r="L4" s="23" t="s">
        <v>181</v>
      </c>
      <c r="M4" s="23" t="s">
        <v>182</v>
      </c>
    </row>
    <row r="5" spans="1:13" ht="18.600000000000001">
      <c r="A5" s="661" t="s">
        <v>47</v>
      </c>
      <c r="B5" s="661"/>
      <c r="C5" s="661"/>
      <c r="D5" s="661"/>
      <c r="E5" s="661"/>
      <c r="F5" s="661"/>
      <c r="G5" s="661"/>
      <c r="H5" s="661"/>
      <c r="I5" s="661"/>
      <c r="J5" s="661"/>
      <c r="K5" s="661"/>
      <c r="L5" s="661"/>
      <c r="M5" s="661"/>
    </row>
    <row r="6" spans="1:13" ht="18.600000000000001">
      <c r="A6" s="662" t="s">
        <v>46</v>
      </c>
      <c r="B6" s="59"/>
      <c r="C6" s="663" t="s">
        <v>418</v>
      </c>
      <c r="D6" s="59"/>
      <c r="E6" s="60"/>
      <c r="F6" s="60"/>
      <c r="G6" s="60"/>
      <c r="H6" s="60"/>
      <c r="I6" s="60"/>
      <c r="J6" s="60"/>
      <c r="K6" s="60"/>
      <c r="L6" s="60"/>
      <c r="M6" s="60"/>
    </row>
    <row r="7" spans="1:13" ht="18.600000000000001">
      <c r="A7" s="662"/>
      <c r="B7" s="664">
        <v>159</v>
      </c>
      <c r="C7" s="229" t="s">
        <v>419</v>
      </c>
      <c r="D7" s="230" t="s">
        <v>420</v>
      </c>
      <c r="E7" s="246">
        <f>SUM(F7:M7)</f>
        <v>22.200000000000003</v>
      </c>
      <c r="F7" s="247">
        <v>3.77</v>
      </c>
      <c r="G7" s="247">
        <v>6.45</v>
      </c>
      <c r="H7" s="307">
        <v>4.7</v>
      </c>
      <c r="I7" s="247">
        <v>1.5</v>
      </c>
      <c r="J7" s="247">
        <v>2.9</v>
      </c>
      <c r="K7" s="247">
        <v>0.01</v>
      </c>
      <c r="L7" s="247">
        <v>1.82</v>
      </c>
      <c r="M7" s="247">
        <v>1.05</v>
      </c>
    </row>
    <row r="8" spans="1:13" ht="18.600000000000001">
      <c r="A8" s="662"/>
      <c r="B8" s="665"/>
      <c r="C8" s="229" t="s">
        <v>421</v>
      </c>
      <c r="D8" s="230" t="s">
        <v>420</v>
      </c>
      <c r="E8" s="246">
        <f t="shared" ref="E8" si="0">SUM(F8:M8)</f>
        <v>4.17</v>
      </c>
      <c r="F8" s="247">
        <v>1.51</v>
      </c>
      <c r="G8" s="247">
        <v>0.67</v>
      </c>
      <c r="H8" s="308">
        <v>0</v>
      </c>
      <c r="I8" s="247">
        <v>0</v>
      </c>
      <c r="J8" s="247">
        <v>0.13</v>
      </c>
      <c r="K8" s="247">
        <v>0.99</v>
      </c>
      <c r="L8" s="247">
        <v>0.02</v>
      </c>
      <c r="M8" s="247">
        <v>0.85</v>
      </c>
    </row>
    <row r="9" spans="1:13" ht="18.600000000000001">
      <c r="A9" s="662"/>
      <c r="B9" s="666"/>
      <c r="C9" s="229" t="s">
        <v>422</v>
      </c>
      <c r="D9" s="230" t="s">
        <v>420</v>
      </c>
      <c r="E9" s="246">
        <v>0</v>
      </c>
      <c r="F9" s="246">
        <v>0</v>
      </c>
      <c r="G9" s="246">
        <v>0</v>
      </c>
      <c r="H9" s="309">
        <v>0</v>
      </c>
      <c r="I9" s="246">
        <v>0</v>
      </c>
      <c r="J9" s="246">
        <v>0</v>
      </c>
      <c r="K9" s="246">
        <v>0</v>
      </c>
      <c r="L9" s="246">
        <v>0</v>
      </c>
      <c r="M9" s="246">
        <v>0</v>
      </c>
    </row>
    <row r="10" spans="1:13" ht="18.600000000000001">
      <c r="A10" s="662"/>
      <c r="B10" s="227"/>
      <c r="C10" s="58" t="s">
        <v>397</v>
      </c>
      <c r="D10" s="61" t="s">
        <v>420</v>
      </c>
      <c r="E10" s="248">
        <f>SUM(F10:M10)</f>
        <v>26.37</v>
      </c>
      <c r="F10" s="249">
        <f t="shared" ref="F10:M10" si="1">SUM(F7:F9)</f>
        <v>5.28</v>
      </c>
      <c r="G10" s="249">
        <f t="shared" si="1"/>
        <v>7.12</v>
      </c>
      <c r="H10" s="306">
        <f t="shared" si="1"/>
        <v>4.7</v>
      </c>
      <c r="I10" s="306">
        <f t="shared" si="1"/>
        <v>1.5</v>
      </c>
      <c r="J10" s="249">
        <f t="shared" si="1"/>
        <v>3.03</v>
      </c>
      <c r="K10" s="249">
        <f t="shared" si="1"/>
        <v>1</v>
      </c>
      <c r="L10" s="249">
        <f t="shared" si="1"/>
        <v>1.84</v>
      </c>
      <c r="M10" s="306">
        <f t="shared" si="1"/>
        <v>1.9</v>
      </c>
    </row>
    <row r="11" spans="1:13" ht="18.600000000000001">
      <c r="A11" s="667" t="s">
        <v>49</v>
      </c>
      <c r="B11" s="667"/>
      <c r="C11" s="667"/>
      <c r="D11" s="667"/>
      <c r="E11" s="542"/>
      <c r="F11" s="542"/>
      <c r="G11" s="542"/>
      <c r="H11" s="542"/>
      <c r="I11" s="542"/>
      <c r="J11" s="542"/>
      <c r="K11" s="542"/>
      <c r="L11" s="542"/>
      <c r="M11" s="542"/>
    </row>
    <row r="12" spans="1:13" ht="18.600000000000001">
      <c r="A12" s="57" t="s">
        <v>48</v>
      </c>
      <c r="B12" s="225"/>
      <c r="C12" s="663" t="s">
        <v>423</v>
      </c>
      <c r="D12" s="62"/>
      <c r="E12" s="250"/>
      <c r="F12" s="251"/>
      <c r="G12" s="252"/>
      <c r="H12" s="251"/>
      <c r="I12" s="251"/>
      <c r="J12" s="251"/>
      <c r="K12" s="251"/>
      <c r="L12" s="251"/>
      <c r="M12" s="251"/>
    </row>
    <row r="13" spans="1:13" ht="18.600000000000001">
      <c r="A13" s="57"/>
      <c r="B13" s="55">
        <v>159</v>
      </c>
      <c r="C13" s="229" t="s">
        <v>424</v>
      </c>
      <c r="D13" s="230" t="s">
        <v>420</v>
      </c>
      <c r="E13" s="246">
        <f t="shared" ref="E13" si="2">SUM(F13:M13)</f>
        <v>24.049999999999997</v>
      </c>
      <c r="F13" s="253">
        <v>7.14</v>
      </c>
      <c r="G13" s="253">
        <v>2.12</v>
      </c>
      <c r="H13" s="253">
        <v>1.99</v>
      </c>
      <c r="I13" s="253">
        <v>1.42</v>
      </c>
      <c r="J13" s="253">
        <v>1.1000000000000001</v>
      </c>
      <c r="K13" s="253">
        <v>0.41</v>
      </c>
      <c r="L13" s="253">
        <v>3.06</v>
      </c>
      <c r="M13" s="253">
        <v>6.81</v>
      </c>
    </row>
    <row r="14" spans="1:13" ht="18.600000000000001">
      <c r="A14" s="57"/>
      <c r="B14" s="58"/>
      <c r="C14" s="58" t="s">
        <v>187</v>
      </c>
      <c r="D14" s="61" t="s">
        <v>420</v>
      </c>
      <c r="E14" s="248">
        <f>E13</f>
        <v>24.049999999999997</v>
      </c>
      <c r="F14" s="248">
        <f t="shared" ref="F14:M14" si="3">F13</f>
        <v>7.14</v>
      </c>
      <c r="G14" s="248">
        <f t="shared" si="3"/>
        <v>2.12</v>
      </c>
      <c r="H14" s="248">
        <f t="shared" si="3"/>
        <v>1.99</v>
      </c>
      <c r="I14" s="248">
        <f t="shared" si="3"/>
        <v>1.42</v>
      </c>
      <c r="J14" s="248">
        <f t="shared" si="3"/>
        <v>1.1000000000000001</v>
      </c>
      <c r="K14" s="248">
        <f t="shared" si="3"/>
        <v>0.41</v>
      </c>
      <c r="L14" s="248">
        <f t="shared" si="3"/>
        <v>3.06</v>
      </c>
      <c r="M14" s="248">
        <f t="shared" si="3"/>
        <v>6.81</v>
      </c>
    </row>
    <row r="15" spans="1:13" ht="18.600000000000001">
      <c r="A15" s="668" t="s">
        <v>425</v>
      </c>
      <c r="B15" s="669"/>
      <c r="C15" s="669"/>
      <c r="D15" s="669"/>
      <c r="E15" s="254"/>
      <c r="F15" s="255"/>
      <c r="G15" s="255"/>
      <c r="H15" s="255"/>
      <c r="I15" s="255"/>
      <c r="J15" s="255"/>
      <c r="K15" s="255"/>
      <c r="L15" s="255"/>
      <c r="M15" s="255"/>
    </row>
    <row r="16" spans="1:13" ht="15.95">
      <c r="A16" s="169"/>
      <c r="B16" s="81">
        <v>159</v>
      </c>
      <c r="C16" s="231" t="s">
        <v>426</v>
      </c>
      <c r="D16" s="74" t="s">
        <v>420</v>
      </c>
      <c r="E16" s="256">
        <f>SUM(F16:M16)</f>
        <v>0.16</v>
      </c>
      <c r="F16" s="257">
        <v>0.01</v>
      </c>
      <c r="G16" s="257"/>
      <c r="H16" s="257"/>
      <c r="I16" s="257">
        <v>0.15</v>
      </c>
      <c r="J16" s="257"/>
      <c r="K16" s="257"/>
      <c r="L16" s="257"/>
      <c r="M16" s="257"/>
    </row>
    <row r="17" spans="1:13" ht="15.95">
      <c r="A17" s="169"/>
      <c r="B17" s="226"/>
      <c r="C17" s="170" t="s">
        <v>187</v>
      </c>
      <c r="D17" s="171" t="s">
        <v>420</v>
      </c>
      <c r="E17" s="258">
        <f>E16</f>
        <v>0.16</v>
      </c>
      <c r="F17" s="258">
        <f t="shared" ref="F17:M17" si="4">F16</f>
        <v>0.01</v>
      </c>
      <c r="G17" s="258">
        <f t="shared" si="4"/>
        <v>0</v>
      </c>
      <c r="H17" s="258">
        <f t="shared" si="4"/>
        <v>0</v>
      </c>
      <c r="I17" s="258">
        <f t="shared" si="4"/>
        <v>0.15</v>
      </c>
      <c r="J17" s="258">
        <f t="shared" si="4"/>
        <v>0</v>
      </c>
      <c r="K17" s="258">
        <f t="shared" si="4"/>
        <v>0</v>
      </c>
      <c r="L17" s="258">
        <f t="shared" si="4"/>
        <v>0</v>
      </c>
      <c r="M17" s="258">
        <f t="shared" si="4"/>
        <v>0</v>
      </c>
    </row>
    <row r="18" spans="1:13" ht="15.95">
      <c r="A18" s="670" t="s">
        <v>397</v>
      </c>
      <c r="B18" s="670"/>
      <c r="C18" s="670"/>
      <c r="D18" s="172" t="s">
        <v>420</v>
      </c>
      <c r="E18" s="259">
        <f>E17+E14+E10</f>
        <v>50.58</v>
      </c>
      <c r="F18" s="259">
        <f t="shared" ref="F18:M18" si="5">F17+F14+F10</f>
        <v>12.43</v>
      </c>
      <c r="G18" s="259">
        <f t="shared" si="5"/>
        <v>9.24</v>
      </c>
      <c r="H18" s="259">
        <f t="shared" si="5"/>
        <v>6.69</v>
      </c>
      <c r="I18" s="259">
        <f>I17+I14+I10</f>
        <v>3.07</v>
      </c>
      <c r="J18" s="259">
        <f t="shared" si="5"/>
        <v>4.13</v>
      </c>
      <c r="K18" s="259">
        <f t="shared" si="5"/>
        <v>1.41</v>
      </c>
      <c r="L18" s="259">
        <f t="shared" si="5"/>
        <v>4.9000000000000004</v>
      </c>
      <c r="M18" s="259">
        <f t="shared" si="5"/>
        <v>8.7099999999999991</v>
      </c>
    </row>
    <row r="19" spans="1:13" ht="18.600000000000001">
      <c r="A19" s="671" t="s">
        <v>427</v>
      </c>
      <c r="B19" s="671"/>
      <c r="C19" s="671"/>
      <c r="D19" s="672"/>
      <c r="E19" s="260"/>
      <c r="F19" s="261"/>
      <c r="G19" s="262"/>
      <c r="H19" s="262"/>
      <c r="I19" s="262"/>
      <c r="J19" s="262"/>
      <c r="K19" s="262"/>
      <c r="L19" s="262"/>
      <c r="M19" s="262"/>
    </row>
    <row r="20" spans="1:13" ht="29.1">
      <c r="A20" s="57" t="s">
        <v>50</v>
      </c>
      <c r="B20" s="55">
        <v>160</v>
      </c>
      <c r="C20" s="232" t="s">
        <v>428</v>
      </c>
      <c r="D20" s="233" t="s">
        <v>429</v>
      </c>
      <c r="E20" s="256">
        <v>38.19</v>
      </c>
      <c r="F20" s="311">
        <f>E14/E18</f>
        <v>0.47548438117833131</v>
      </c>
      <c r="G20" s="263"/>
      <c r="H20" s="263"/>
      <c r="I20" s="263"/>
      <c r="J20" s="263"/>
      <c r="K20" s="263"/>
      <c r="L20" s="263"/>
      <c r="M20" s="263"/>
    </row>
    <row r="21" spans="1:13" ht="15" customHeight="1">
      <c r="E21" s="29"/>
      <c r="F21" s="29"/>
      <c r="G21" s="29"/>
      <c r="H21" s="29"/>
      <c r="I21" s="29"/>
      <c r="J21" s="29"/>
      <c r="K21" s="29"/>
      <c r="L21" s="29"/>
      <c r="M21" s="29"/>
    </row>
    <row r="22" spans="1:13" ht="15" customHeight="1">
      <c r="A22" s="612" t="s">
        <v>145</v>
      </c>
      <c r="B22" s="612"/>
      <c r="C22" s="612"/>
      <c r="D22" s="612"/>
      <c r="E22" s="23" t="s">
        <v>191</v>
      </c>
      <c r="F22" s="23" t="s">
        <v>176</v>
      </c>
      <c r="G22" s="23" t="s">
        <v>177</v>
      </c>
      <c r="H22" s="23" t="s">
        <v>178</v>
      </c>
      <c r="I22" s="23" t="s">
        <v>179</v>
      </c>
      <c r="J22" s="23" t="s">
        <v>180</v>
      </c>
      <c r="K22" s="23" t="s">
        <v>183</v>
      </c>
      <c r="L22" s="23" t="s">
        <v>181</v>
      </c>
      <c r="M22" s="23" t="s">
        <v>182</v>
      </c>
    </row>
    <row r="23" spans="1:13" ht="18.600000000000001">
      <c r="A23" s="667" t="s">
        <v>430</v>
      </c>
      <c r="B23" s="669"/>
      <c r="C23" s="667"/>
      <c r="D23" s="667"/>
      <c r="E23" s="543"/>
      <c r="F23" s="543"/>
      <c r="G23" s="543"/>
      <c r="H23" s="543"/>
      <c r="I23" s="543"/>
      <c r="J23" s="543"/>
      <c r="K23" s="543"/>
      <c r="L23" s="543"/>
      <c r="M23" s="543"/>
    </row>
    <row r="24" spans="1:13" ht="15.95">
      <c r="A24" s="673" t="s">
        <v>52</v>
      </c>
      <c r="B24" s="674">
        <v>159</v>
      </c>
      <c r="C24" s="264" t="s">
        <v>431</v>
      </c>
      <c r="D24" s="232" t="s">
        <v>432</v>
      </c>
      <c r="E24" s="256">
        <f>E18</f>
        <v>50.58</v>
      </c>
      <c r="F24" s="256">
        <f t="shared" ref="F24:M24" si="6">F18</f>
        <v>12.43</v>
      </c>
      <c r="G24" s="256">
        <f t="shared" si="6"/>
        <v>9.24</v>
      </c>
      <c r="H24" s="256">
        <f t="shared" si="6"/>
        <v>6.69</v>
      </c>
      <c r="I24" s="256">
        <f t="shared" si="6"/>
        <v>3.07</v>
      </c>
      <c r="J24" s="256">
        <f t="shared" si="6"/>
        <v>4.13</v>
      </c>
      <c r="K24" s="256">
        <f t="shared" si="6"/>
        <v>1.41</v>
      </c>
      <c r="L24" s="256">
        <f t="shared" si="6"/>
        <v>4.9000000000000004</v>
      </c>
      <c r="M24" s="256">
        <f t="shared" si="6"/>
        <v>8.7099999999999991</v>
      </c>
    </row>
    <row r="25" spans="1:13" ht="15.95">
      <c r="A25" s="675"/>
      <c r="B25" s="676"/>
      <c r="C25" s="265" t="s">
        <v>433</v>
      </c>
      <c r="D25" s="232" t="s">
        <v>432</v>
      </c>
      <c r="E25" s="256">
        <f>E10</f>
        <v>26.37</v>
      </c>
      <c r="F25" s="256">
        <f t="shared" ref="F25:M25" si="7">F10</f>
        <v>5.28</v>
      </c>
      <c r="G25" s="256">
        <f t="shared" si="7"/>
        <v>7.12</v>
      </c>
      <c r="H25" s="256">
        <f t="shared" si="7"/>
        <v>4.7</v>
      </c>
      <c r="I25" s="256">
        <f t="shared" si="7"/>
        <v>1.5</v>
      </c>
      <c r="J25" s="256">
        <f t="shared" si="7"/>
        <v>3.03</v>
      </c>
      <c r="K25" s="256">
        <f t="shared" si="7"/>
        <v>1</v>
      </c>
      <c r="L25" s="256">
        <f t="shared" si="7"/>
        <v>1.84</v>
      </c>
      <c r="M25" s="256">
        <f t="shared" si="7"/>
        <v>1.9</v>
      </c>
    </row>
    <row r="26" spans="1:13" ht="15.95">
      <c r="A26" s="675"/>
      <c r="B26" s="676"/>
      <c r="C26" s="266" t="s">
        <v>434</v>
      </c>
      <c r="D26" s="232" t="s">
        <v>202</v>
      </c>
      <c r="E26" s="269">
        <f>E17/E24</f>
        <v>3.1633056544088573E-3</v>
      </c>
      <c r="F26" s="269">
        <f t="shared" ref="F26:M26" si="8">F17/F24</f>
        <v>8.045052292839904E-4</v>
      </c>
      <c r="G26" s="269">
        <f t="shared" si="8"/>
        <v>0</v>
      </c>
      <c r="H26" s="269">
        <f t="shared" si="8"/>
        <v>0</v>
      </c>
      <c r="I26" s="269">
        <f t="shared" si="8"/>
        <v>4.8859934853420196E-2</v>
      </c>
      <c r="J26" s="269">
        <f t="shared" si="8"/>
        <v>0</v>
      </c>
      <c r="K26" s="269">
        <f t="shared" si="8"/>
        <v>0</v>
      </c>
      <c r="L26" s="269">
        <f t="shared" si="8"/>
        <v>0</v>
      </c>
      <c r="M26" s="270">
        <f t="shared" si="8"/>
        <v>0</v>
      </c>
    </row>
    <row r="27" spans="1:13" ht="15.95">
      <c r="A27" s="675"/>
      <c r="B27" s="677"/>
      <c r="C27" s="267" t="s">
        <v>435</v>
      </c>
      <c r="D27" s="268" t="s">
        <v>202</v>
      </c>
      <c r="E27" s="271">
        <f>E14/E18</f>
        <v>0.47548438117833131</v>
      </c>
      <c r="F27" s="271">
        <f t="shared" ref="F27:M27" si="9">F14/F18</f>
        <v>0.57441673370876911</v>
      </c>
      <c r="G27" s="271">
        <f t="shared" si="9"/>
        <v>0.22943722943722944</v>
      </c>
      <c r="H27" s="271">
        <f t="shared" si="9"/>
        <v>0.29745889387144991</v>
      </c>
      <c r="I27" s="271">
        <f t="shared" si="9"/>
        <v>0.46254071661237783</v>
      </c>
      <c r="J27" s="271">
        <f t="shared" si="9"/>
        <v>0.26634382566585957</v>
      </c>
      <c r="K27" s="271">
        <f t="shared" si="9"/>
        <v>0.29078014184397161</v>
      </c>
      <c r="L27" s="271">
        <f t="shared" si="9"/>
        <v>0.62448979591836729</v>
      </c>
      <c r="M27" s="271">
        <f t="shared" si="9"/>
        <v>0.78185993111366248</v>
      </c>
    </row>
    <row r="28" spans="1:13" ht="15" customHeight="1">
      <c r="C28"/>
      <c r="E28" s="310"/>
    </row>
    <row r="29" spans="1:13" ht="15.75" customHeight="1">
      <c r="C29"/>
    </row>
    <row r="30" spans="1:13" ht="35.1" customHeight="1">
      <c r="A30" s="611" t="s">
        <v>436</v>
      </c>
      <c r="B30" s="611"/>
      <c r="C30" s="611"/>
      <c r="D30" s="611"/>
      <c r="E30" s="611"/>
      <c r="F30" s="611"/>
      <c r="G30" s="611"/>
      <c r="H30" s="611"/>
      <c r="I30" s="611"/>
      <c r="J30" s="611"/>
      <c r="K30" s="611"/>
      <c r="L30" s="611"/>
      <c r="M30" s="611"/>
    </row>
    <row r="31" spans="1:13" ht="27" customHeight="1">
      <c r="A31" s="612" t="s">
        <v>145</v>
      </c>
      <c r="B31" s="612"/>
      <c r="C31" s="612"/>
      <c r="D31" s="612"/>
      <c r="E31" s="678" t="s">
        <v>146</v>
      </c>
      <c r="F31" s="678"/>
      <c r="G31" s="678"/>
      <c r="H31" s="678"/>
      <c r="I31" s="678"/>
      <c r="J31" s="678"/>
      <c r="K31" s="678"/>
      <c r="L31" s="678"/>
      <c r="M31" s="678"/>
    </row>
    <row r="32" spans="1:13" ht="39.75" customHeight="1">
      <c r="A32" s="25" t="s">
        <v>171</v>
      </c>
      <c r="B32" s="25" t="s">
        <v>147</v>
      </c>
      <c r="C32" s="25" t="s">
        <v>148</v>
      </c>
      <c r="D32" s="25" t="s">
        <v>149</v>
      </c>
      <c r="E32" s="142" t="s">
        <v>191</v>
      </c>
      <c r="F32" s="142" t="s">
        <v>176</v>
      </c>
      <c r="G32" s="142" t="s">
        <v>177</v>
      </c>
      <c r="H32" s="142" t="s">
        <v>178</v>
      </c>
      <c r="I32" s="142" t="s">
        <v>179</v>
      </c>
      <c r="J32" s="142" t="s">
        <v>180</v>
      </c>
      <c r="K32" s="142" t="s">
        <v>183</v>
      </c>
      <c r="L32" s="142" t="s">
        <v>181</v>
      </c>
      <c r="M32" s="142" t="s">
        <v>182</v>
      </c>
    </row>
    <row r="33" spans="1:13" ht="21.75" customHeight="1">
      <c r="A33" s="611" t="s">
        <v>437</v>
      </c>
      <c r="B33" s="611"/>
      <c r="C33" s="611"/>
      <c r="D33" s="611"/>
      <c r="E33" s="20"/>
      <c r="F33" s="20"/>
      <c r="G33" s="20"/>
      <c r="H33" s="20"/>
      <c r="I33" s="20"/>
      <c r="J33" s="20"/>
      <c r="K33" s="20"/>
      <c r="L33" s="20"/>
      <c r="M33" s="20"/>
    </row>
    <row r="34" spans="1:13" ht="21" customHeight="1">
      <c r="A34" s="679" t="s">
        <v>438</v>
      </c>
      <c r="B34" s="211">
        <v>154</v>
      </c>
      <c r="C34" s="40" t="s">
        <v>439</v>
      </c>
      <c r="D34" s="234" t="s">
        <v>440</v>
      </c>
      <c r="E34" s="3">
        <f>SUM(F34:M34)</f>
        <v>1841306</v>
      </c>
      <c r="F34" s="3">
        <v>356092</v>
      </c>
      <c r="G34" s="3">
        <v>499457</v>
      </c>
      <c r="H34" s="3">
        <v>336029</v>
      </c>
      <c r="I34" s="3">
        <v>118247</v>
      </c>
      <c r="J34" s="3">
        <v>216437</v>
      </c>
      <c r="K34" s="3">
        <v>58003</v>
      </c>
      <c r="L34" s="3">
        <v>130950</v>
      </c>
      <c r="M34" s="3">
        <v>126091</v>
      </c>
    </row>
    <row r="35" spans="1:13" ht="27" customHeight="1">
      <c r="A35" s="611" t="s">
        <v>75</v>
      </c>
      <c r="B35" s="611"/>
      <c r="C35" s="611"/>
      <c r="D35" s="611"/>
      <c r="E35" s="126"/>
      <c r="F35" s="126"/>
      <c r="G35" s="126"/>
      <c r="H35" s="126"/>
      <c r="I35" s="126"/>
      <c r="J35" s="126"/>
      <c r="K35" s="126"/>
      <c r="L35" s="126"/>
      <c r="M35" s="126"/>
    </row>
    <row r="36" spans="1:13" ht="36" customHeight="1">
      <c r="A36" s="23" t="s">
        <v>74</v>
      </c>
      <c r="B36" s="211">
        <v>154</v>
      </c>
      <c r="C36" s="39" t="s">
        <v>441</v>
      </c>
      <c r="D36" s="235" t="s">
        <v>440</v>
      </c>
      <c r="E36" s="81">
        <f>SUM(F36:M36)</f>
        <v>1350788</v>
      </c>
      <c r="F36" s="162">
        <v>401109</v>
      </c>
      <c r="G36" s="162">
        <v>118794</v>
      </c>
      <c r="H36" s="162">
        <v>111657</v>
      </c>
      <c r="I36" s="162">
        <v>79895</v>
      </c>
      <c r="J36" s="162">
        <v>61995</v>
      </c>
      <c r="K36" s="162">
        <v>22844</v>
      </c>
      <c r="L36" s="162">
        <v>171966</v>
      </c>
      <c r="M36" s="162">
        <v>382528</v>
      </c>
    </row>
    <row r="37" spans="1:13" ht="24" customHeight="1">
      <c r="A37" s="611" t="s">
        <v>442</v>
      </c>
      <c r="B37" s="611"/>
      <c r="C37" s="611"/>
      <c r="D37" s="611"/>
      <c r="E37" s="85"/>
      <c r="F37" s="161"/>
      <c r="G37" s="161"/>
      <c r="H37" s="161"/>
      <c r="I37" s="161"/>
      <c r="J37" s="161"/>
      <c r="K37" s="161"/>
      <c r="L37" s="161"/>
      <c r="M37" s="161"/>
    </row>
    <row r="38" spans="1:13" ht="18.75" customHeight="1">
      <c r="A38" s="619" t="s">
        <v>76</v>
      </c>
      <c r="B38" s="211">
        <v>155</v>
      </c>
      <c r="C38" s="40" t="s">
        <v>443</v>
      </c>
      <c r="D38" s="235" t="s">
        <v>440</v>
      </c>
      <c r="E38" s="163">
        <f>E50</f>
        <v>4160634</v>
      </c>
      <c r="F38" s="71">
        <v>1.1366674502459719</v>
      </c>
      <c r="G38" s="49"/>
      <c r="H38" s="49"/>
      <c r="I38" s="49"/>
      <c r="J38" s="49"/>
      <c r="K38" s="49"/>
      <c r="L38" s="49"/>
      <c r="M38" s="49"/>
    </row>
    <row r="39" spans="1:13" ht="18.75" customHeight="1">
      <c r="A39" s="619"/>
      <c r="B39" s="63"/>
      <c r="C39" s="66" t="s">
        <v>444</v>
      </c>
      <c r="D39" s="72"/>
      <c r="E39" s="164"/>
      <c r="F39" s="79"/>
      <c r="G39" s="54"/>
      <c r="H39" s="54"/>
      <c r="I39" s="54"/>
      <c r="J39" s="54"/>
      <c r="K39" s="54"/>
      <c r="L39" s="54"/>
      <c r="M39" s="54"/>
    </row>
    <row r="40" spans="1:13" ht="18.75" customHeight="1">
      <c r="A40" s="619"/>
      <c r="B40" s="680">
        <v>155</v>
      </c>
      <c r="C40" s="236" t="s">
        <v>445</v>
      </c>
      <c r="D40" s="237" t="s">
        <v>440</v>
      </c>
      <c r="E40" s="198">
        <v>1042256</v>
      </c>
      <c r="G40" s="31"/>
      <c r="H40" s="31"/>
      <c r="I40" s="31"/>
      <c r="J40" s="31"/>
      <c r="K40" s="31"/>
      <c r="L40" s="31"/>
      <c r="M40" s="31"/>
    </row>
    <row r="41" spans="1:13" ht="18.75" customHeight="1">
      <c r="A41" s="619"/>
      <c r="B41" s="681"/>
      <c r="C41" s="238" t="s">
        <v>446</v>
      </c>
      <c r="D41" s="237" t="s">
        <v>440</v>
      </c>
      <c r="E41" s="199">
        <v>109569</v>
      </c>
      <c r="G41" s="31"/>
      <c r="H41" s="31"/>
      <c r="I41" s="31"/>
      <c r="J41" s="31"/>
      <c r="K41" s="31"/>
      <c r="L41" s="31"/>
      <c r="M41" s="31"/>
    </row>
    <row r="42" spans="1:13" ht="18.75" customHeight="1">
      <c r="A42" s="619"/>
      <c r="B42" s="681"/>
      <c r="C42" s="238" t="s">
        <v>447</v>
      </c>
      <c r="D42" s="237" t="s">
        <v>440</v>
      </c>
      <c r="E42" s="272">
        <v>454671</v>
      </c>
      <c r="G42" s="31"/>
      <c r="H42" s="31"/>
      <c r="I42" s="31"/>
      <c r="J42" s="31"/>
      <c r="K42" s="31"/>
      <c r="L42" s="31"/>
      <c r="M42" s="31"/>
    </row>
    <row r="43" spans="1:13" ht="18.75" customHeight="1">
      <c r="A43" s="619"/>
      <c r="B43" s="681"/>
      <c r="C43" s="238" t="s">
        <v>448</v>
      </c>
      <c r="D43" s="237" t="s">
        <v>440</v>
      </c>
      <c r="E43" s="200">
        <v>525671</v>
      </c>
      <c r="G43" s="31"/>
      <c r="H43" s="31"/>
      <c r="I43" s="31"/>
      <c r="J43" s="31"/>
      <c r="K43" s="31"/>
      <c r="L43" s="31"/>
      <c r="M43" s="31"/>
    </row>
    <row r="44" spans="1:13" ht="18.75" customHeight="1">
      <c r="A44" s="619"/>
      <c r="B44" s="681"/>
      <c r="C44" s="238" t="s">
        <v>449</v>
      </c>
      <c r="D44" s="237" t="s">
        <v>440</v>
      </c>
      <c r="E44" s="200">
        <v>23200</v>
      </c>
      <c r="G44" s="31"/>
      <c r="H44" s="31"/>
      <c r="I44" s="31"/>
      <c r="J44" s="31"/>
      <c r="K44" s="31"/>
      <c r="L44" s="31"/>
      <c r="M44" s="31"/>
    </row>
    <row r="45" spans="1:13" ht="18.75" customHeight="1">
      <c r="A45" s="619"/>
      <c r="B45" s="681"/>
      <c r="C45" s="238" t="s">
        <v>450</v>
      </c>
      <c r="D45" s="237" t="s">
        <v>440</v>
      </c>
      <c r="E45" s="200">
        <v>14124</v>
      </c>
      <c r="G45" s="31"/>
      <c r="H45" s="31"/>
      <c r="I45" s="31"/>
      <c r="J45" s="31"/>
      <c r="K45" s="31"/>
      <c r="L45" s="31"/>
      <c r="M45" s="31"/>
    </row>
    <row r="46" spans="1:13" ht="18.75" customHeight="1">
      <c r="A46" s="619"/>
      <c r="B46" s="681"/>
      <c r="C46" s="238" t="s">
        <v>451</v>
      </c>
      <c r="D46" s="237" t="s">
        <v>440</v>
      </c>
      <c r="E46" s="200">
        <v>151851</v>
      </c>
      <c r="G46" s="31"/>
      <c r="H46" s="31"/>
      <c r="I46" s="31"/>
      <c r="J46" s="31"/>
      <c r="K46" s="31"/>
      <c r="L46" s="31"/>
      <c r="M46" s="31"/>
    </row>
    <row r="47" spans="1:13" ht="18.75" customHeight="1">
      <c r="A47" s="619"/>
      <c r="B47" s="681"/>
      <c r="C47" s="238" t="s">
        <v>452</v>
      </c>
      <c r="D47" s="237" t="s">
        <v>440</v>
      </c>
      <c r="E47" s="200">
        <v>62134</v>
      </c>
      <c r="G47" s="31"/>
      <c r="H47" s="31"/>
      <c r="I47" s="31"/>
      <c r="J47" s="31"/>
      <c r="K47" s="31"/>
      <c r="L47" s="31"/>
      <c r="M47" s="31"/>
    </row>
    <row r="48" spans="1:13" ht="18.75" customHeight="1">
      <c r="A48" s="619"/>
      <c r="B48" s="681"/>
      <c r="C48" s="238" t="s">
        <v>453</v>
      </c>
      <c r="D48" s="237" t="s">
        <v>440</v>
      </c>
      <c r="E48" s="200">
        <v>1542994</v>
      </c>
      <c r="G48" s="31"/>
      <c r="H48" s="31"/>
      <c r="I48" s="31"/>
      <c r="J48" s="31"/>
      <c r="K48" s="31"/>
      <c r="L48" s="31"/>
      <c r="M48" s="31"/>
    </row>
    <row r="49" spans="1:13" ht="17.25" customHeight="1">
      <c r="A49" s="619"/>
      <c r="B49" s="681"/>
      <c r="C49" s="238" t="s">
        <v>454</v>
      </c>
      <c r="D49" s="237" t="s">
        <v>440</v>
      </c>
      <c r="E49" s="200">
        <v>234164</v>
      </c>
      <c r="G49" s="31"/>
      <c r="H49" s="31"/>
      <c r="I49" s="31"/>
      <c r="J49" s="31"/>
      <c r="K49" s="31"/>
      <c r="L49" s="31"/>
      <c r="M49" s="31"/>
    </row>
    <row r="50" spans="1:13" ht="15.75" customHeight="1">
      <c r="A50" s="619"/>
      <c r="B50" s="273"/>
      <c r="C50" s="201" t="s">
        <v>187</v>
      </c>
      <c r="D50" s="202" t="s">
        <v>440</v>
      </c>
      <c r="E50" s="203">
        <f>SUM(E40:E49)</f>
        <v>4160634</v>
      </c>
      <c r="G50" s="31"/>
      <c r="H50" s="31"/>
      <c r="I50" s="31"/>
      <c r="J50" s="31"/>
      <c r="K50" s="31"/>
      <c r="L50" s="31"/>
      <c r="M50" s="31"/>
    </row>
    <row r="51" spans="1:13" ht="24" customHeight="1">
      <c r="A51" s="661" t="s">
        <v>455</v>
      </c>
      <c r="B51" s="661"/>
      <c r="C51" s="661"/>
      <c r="D51" s="661"/>
      <c r="E51" s="165"/>
      <c r="F51" s="158"/>
      <c r="G51" s="158"/>
      <c r="H51" s="158"/>
      <c r="I51" s="158"/>
      <c r="J51" s="158"/>
      <c r="K51" s="158"/>
      <c r="L51" s="158"/>
      <c r="M51" s="158"/>
    </row>
    <row r="52" spans="1:13" ht="21.75" customHeight="1">
      <c r="A52" s="580" t="s">
        <v>78</v>
      </c>
      <c r="B52" s="584">
        <v>156</v>
      </c>
      <c r="C52" s="239" t="s">
        <v>456</v>
      </c>
      <c r="D52" s="240" t="s">
        <v>457</v>
      </c>
      <c r="E52" s="205">
        <v>1.39</v>
      </c>
      <c r="G52" s="31"/>
      <c r="H52" s="31"/>
      <c r="I52" s="31"/>
      <c r="J52" s="31"/>
      <c r="K52" s="31"/>
      <c r="L52" s="31"/>
      <c r="M52" s="31"/>
    </row>
    <row r="53" spans="1:13" ht="24.75" customHeight="1">
      <c r="A53" s="580"/>
      <c r="B53" s="585"/>
      <c r="C53" s="241" t="s">
        <v>458</v>
      </c>
      <c r="D53" s="240" t="s">
        <v>457</v>
      </c>
      <c r="E53" s="205">
        <v>1.02</v>
      </c>
      <c r="G53" s="31"/>
      <c r="H53" s="31"/>
      <c r="I53" s="31"/>
      <c r="J53" s="31"/>
      <c r="K53" s="31"/>
      <c r="L53" s="31"/>
      <c r="M53" s="31"/>
    </row>
    <row r="54" spans="1:13" ht="24.75" customHeight="1">
      <c r="A54" s="580"/>
      <c r="B54" s="585"/>
      <c r="C54" s="241" t="s">
        <v>459</v>
      </c>
      <c r="D54" s="240" t="s">
        <v>457</v>
      </c>
      <c r="E54" s="205">
        <v>3.13</v>
      </c>
      <c r="G54" s="31"/>
      <c r="H54" s="31"/>
      <c r="I54" s="31"/>
      <c r="J54" s="31"/>
      <c r="K54" s="31"/>
      <c r="L54" s="31"/>
      <c r="M54" s="31"/>
    </row>
    <row r="55" spans="1:13" ht="24.75" customHeight="1">
      <c r="A55" s="580"/>
      <c r="B55" s="586"/>
      <c r="C55" s="241" t="s">
        <v>460</v>
      </c>
      <c r="D55" s="240" t="s">
        <v>461</v>
      </c>
      <c r="E55" s="206" t="s">
        <v>462</v>
      </c>
      <c r="F55" s="159"/>
      <c r="G55" s="159"/>
      <c r="H55" s="159"/>
      <c r="I55" s="159"/>
      <c r="J55" s="159"/>
      <c r="K55" s="159"/>
      <c r="L55" s="159"/>
      <c r="M55" s="159"/>
    </row>
    <row r="56" spans="1:13" ht="18.75" customHeight="1">
      <c r="A56" s="577" t="s">
        <v>463</v>
      </c>
      <c r="B56" s="577"/>
      <c r="C56" s="577"/>
      <c r="D56" s="577"/>
      <c r="E56" s="166"/>
      <c r="F56" s="160"/>
      <c r="G56" s="160"/>
      <c r="H56" s="160"/>
      <c r="I56" s="160"/>
      <c r="J56" s="160"/>
      <c r="K56" s="160"/>
      <c r="L56" s="160"/>
      <c r="M56" s="160"/>
    </row>
    <row r="57" spans="1:13" ht="29.1">
      <c r="A57" s="36" t="s">
        <v>80</v>
      </c>
      <c r="B57" s="357">
        <v>156</v>
      </c>
      <c r="C57" s="242" t="s">
        <v>464</v>
      </c>
      <c r="D57" s="243" t="s">
        <v>465</v>
      </c>
      <c r="E57" s="541" t="s">
        <v>466</v>
      </c>
      <c r="F57" s="541"/>
      <c r="G57" s="541"/>
      <c r="H57" s="541"/>
      <c r="I57" s="541"/>
      <c r="J57" s="541"/>
      <c r="K57" s="541"/>
      <c r="L57" s="541"/>
      <c r="M57" s="541"/>
    </row>
    <row r="58" spans="1:13" ht="24" customHeight="1">
      <c r="A58" s="611" t="s">
        <v>467</v>
      </c>
      <c r="B58" s="611"/>
      <c r="C58" s="611"/>
      <c r="D58" s="611"/>
      <c r="E58" s="167" t="s">
        <v>191</v>
      </c>
      <c r="F58" s="167" t="s">
        <v>176</v>
      </c>
      <c r="G58" s="167" t="s">
        <v>177</v>
      </c>
      <c r="H58" s="167" t="s">
        <v>178</v>
      </c>
      <c r="I58" s="167" t="s">
        <v>179</v>
      </c>
      <c r="J58" s="167" t="s">
        <v>180</v>
      </c>
      <c r="K58" s="167" t="s">
        <v>183</v>
      </c>
      <c r="L58" s="167" t="s">
        <v>181</v>
      </c>
      <c r="M58" s="167" t="s">
        <v>182</v>
      </c>
    </row>
    <row r="59" spans="1:13" ht="15" customHeight="1">
      <c r="A59" s="682" t="s">
        <v>468</v>
      </c>
      <c r="B59" s="598">
        <v>194</v>
      </c>
      <c r="C59" s="244" t="s">
        <v>469</v>
      </c>
      <c r="D59" s="245" t="s">
        <v>470</v>
      </c>
      <c r="E59" s="274">
        <f>SUM(F59:M59)</f>
        <v>59769.9</v>
      </c>
      <c r="F59" s="208">
        <v>21725</v>
      </c>
      <c r="G59" s="207" t="s">
        <v>286</v>
      </c>
      <c r="H59" s="207" t="s">
        <v>286</v>
      </c>
      <c r="I59" s="207" t="s">
        <v>286</v>
      </c>
      <c r="J59" s="208">
        <v>11290</v>
      </c>
      <c r="K59" s="208">
        <v>45.9</v>
      </c>
      <c r="L59" s="207" t="s">
        <v>286</v>
      </c>
      <c r="M59" s="208">
        <v>26709</v>
      </c>
    </row>
    <row r="60" spans="1:13" ht="17.25" customHeight="1">
      <c r="A60" s="683"/>
      <c r="B60" s="602"/>
      <c r="C60" s="244" t="s">
        <v>471</v>
      </c>
      <c r="D60" s="245" t="s">
        <v>470</v>
      </c>
      <c r="E60" s="274">
        <f>SUM(F60:M60)</f>
        <v>340</v>
      </c>
      <c r="F60" s="208">
        <v>213.2</v>
      </c>
      <c r="G60" s="207" t="s">
        <v>286</v>
      </c>
      <c r="H60" s="207" t="s">
        <v>286</v>
      </c>
      <c r="I60" s="207" t="s">
        <v>286</v>
      </c>
      <c r="J60" s="207">
        <v>54</v>
      </c>
      <c r="K60" s="207">
        <v>0.1</v>
      </c>
      <c r="L60" s="207" t="s">
        <v>286</v>
      </c>
      <c r="M60" s="207">
        <v>72.7</v>
      </c>
    </row>
    <row r="61" spans="1:13" ht="24.75" customHeight="1">
      <c r="A61" s="611" t="s">
        <v>472</v>
      </c>
      <c r="B61" s="611"/>
      <c r="C61" s="611"/>
      <c r="D61" s="611"/>
      <c r="E61" s="67" t="s">
        <v>191</v>
      </c>
      <c r="F61" s="67" t="s">
        <v>176</v>
      </c>
      <c r="G61" s="67" t="s">
        <v>177</v>
      </c>
      <c r="H61" s="67" t="s">
        <v>178</v>
      </c>
      <c r="I61" s="67" t="s">
        <v>179</v>
      </c>
      <c r="J61" s="67" t="s">
        <v>180</v>
      </c>
      <c r="K61" s="67" t="s">
        <v>183</v>
      </c>
      <c r="L61" s="67" t="s">
        <v>181</v>
      </c>
      <c r="M61" s="67" t="s">
        <v>182</v>
      </c>
    </row>
    <row r="62" spans="1:13" ht="79.5" customHeight="1">
      <c r="A62" s="142" t="s">
        <v>82</v>
      </c>
      <c r="B62" s="211">
        <v>154</v>
      </c>
      <c r="C62" s="210" t="s">
        <v>473</v>
      </c>
      <c r="D62" s="245" t="s">
        <v>440</v>
      </c>
      <c r="E62" s="209">
        <f>E34</f>
        <v>1841306</v>
      </c>
      <c r="F62" s="209">
        <f t="shared" ref="F62:M62" si="10">F34</f>
        <v>356092</v>
      </c>
      <c r="G62" s="209">
        <f t="shared" si="10"/>
        <v>499457</v>
      </c>
      <c r="H62" s="209">
        <f t="shared" si="10"/>
        <v>336029</v>
      </c>
      <c r="I62" s="209">
        <f t="shared" si="10"/>
        <v>118247</v>
      </c>
      <c r="J62" s="209">
        <f t="shared" si="10"/>
        <v>216437</v>
      </c>
      <c r="K62" s="209">
        <f t="shared" si="10"/>
        <v>58003</v>
      </c>
      <c r="L62" s="209">
        <f t="shared" si="10"/>
        <v>130950</v>
      </c>
      <c r="M62" s="209">
        <f t="shared" si="10"/>
        <v>126091</v>
      </c>
    </row>
    <row r="63" spans="1:13" ht="14.45"/>
    <row r="66" spans="1:3" ht="15" customHeight="1">
      <c r="A66" s="14"/>
      <c r="C66"/>
    </row>
    <row r="67" spans="1:3" ht="15" customHeight="1">
      <c r="C67" s="312"/>
    </row>
    <row r="68" spans="1:3" ht="15" customHeight="1">
      <c r="C68" s="312"/>
    </row>
    <row r="69" spans="1:3" ht="15" customHeight="1">
      <c r="C69" s="312"/>
    </row>
    <row r="70" spans="1:3" ht="15" customHeight="1">
      <c r="C70" s="312"/>
    </row>
  </sheetData>
  <mergeCells count="35">
    <mergeCell ref="A61:D61"/>
    <mergeCell ref="A3:D3"/>
    <mergeCell ref="A5:D5"/>
    <mergeCell ref="A19:D19"/>
    <mergeCell ref="A33:D33"/>
    <mergeCell ref="A35:D35"/>
    <mergeCell ref="A37:D37"/>
    <mergeCell ref="A51:D51"/>
    <mergeCell ref="A56:D56"/>
    <mergeCell ref="A11:D11"/>
    <mergeCell ref="A52:A55"/>
    <mergeCell ref="A23:D23"/>
    <mergeCell ref="A38:A50"/>
    <mergeCell ref="A58:D58"/>
    <mergeCell ref="B59:B60"/>
    <mergeCell ref="A59:A60"/>
    <mergeCell ref="A1:XFD1"/>
    <mergeCell ref="A2:M2"/>
    <mergeCell ref="A30:M30"/>
    <mergeCell ref="A31:D31"/>
    <mergeCell ref="E31:M31"/>
    <mergeCell ref="E11:M11"/>
    <mergeCell ref="E5:M5"/>
    <mergeCell ref="E23:M23"/>
    <mergeCell ref="A18:C18"/>
    <mergeCell ref="E3:M3"/>
    <mergeCell ref="A6:A10"/>
    <mergeCell ref="A15:D15"/>
    <mergeCell ref="E57:M57"/>
    <mergeCell ref="A22:D22"/>
    <mergeCell ref="B7:B9"/>
    <mergeCell ref="A24:A27"/>
    <mergeCell ref="B24:B27"/>
    <mergeCell ref="B40:B49"/>
    <mergeCell ref="B52:B5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8C591-9325-47A2-9AB8-E4A3176AD2B0}">
  <sheetPr>
    <tabColor rgb="FFB4DDE1"/>
  </sheetPr>
  <dimension ref="A1:S57"/>
  <sheetViews>
    <sheetView showGridLines="0" zoomScale="36" zoomScaleNormal="70" workbookViewId="0">
      <pane ySplit="6" topLeftCell="A43" activePane="bottomLeft" state="frozen"/>
      <selection pane="bottomLeft" sqref="A1:XFD1"/>
    </sheetView>
  </sheetViews>
  <sheetFormatPr defaultColWidth="29.85546875" defaultRowHeight="14.45"/>
  <cols>
    <col min="1" max="1" width="39.7109375" customWidth="1"/>
    <col min="2" max="2" width="36.28515625" bestFit="1" customWidth="1"/>
    <col min="3" max="3" width="37.140625" customWidth="1"/>
    <col min="4" max="4" width="29.85546875" style="2" customWidth="1"/>
    <col min="5" max="5" width="29.85546875" customWidth="1"/>
    <col min="6" max="6" width="65.140625" customWidth="1"/>
    <col min="7" max="7" width="29.85546875" customWidth="1"/>
    <col min="8" max="8" width="49.28515625" customWidth="1"/>
    <col min="9" max="9" width="49.42578125" customWidth="1"/>
    <col min="10" max="10" width="43.5703125" customWidth="1"/>
    <col min="11" max="11" width="29.85546875" customWidth="1"/>
    <col min="12" max="12" width="49.28515625" customWidth="1"/>
    <col min="13" max="13" width="29.85546875" customWidth="1"/>
    <col min="14" max="14" width="39.140625" customWidth="1"/>
  </cols>
  <sheetData>
    <row r="1" spans="1:13" s="431" customFormat="1">
      <c r="A1" s="566" t="s">
        <v>474</v>
      </c>
      <c r="B1" s="566"/>
      <c r="C1" s="566"/>
      <c r="D1" s="566"/>
      <c r="E1" s="566"/>
      <c r="F1" s="566"/>
      <c r="G1" s="566"/>
      <c r="H1" s="566"/>
      <c r="I1" s="566"/>
      <c r="J1" s="566"/>
      <c r="K1" s="566"/>
      <c r="L1" s="566"/>
      <c r="M1" s="566"/>
    </row>
    <row r="2" spans="1:13" ht="18.600000000000001">
      <c r="A2" s="611" t="s">
        <v>475</v>
      </c>
      <c r="B2" s="611"/>
      <c r="C2" s="611"/>
      <c r="D2" s="611"/>
      <c r="E2" s="611"/>
      <c r="F2" s="611"/>
      <c r="G2" s="611"/>
      <c r="H2" s="611"/>
      <c r="I2" s="611"/>
      <c r="J2" s="611"/>
      <c r="K2" s="611"/>
      <c r="L2" s="611"/>
      <c r="M2" s="611"/>
    </row>
    <row r="3" spans="1:13" ht="18.600000000000001">
      <c r="A3" s="612" t="s">
        <v>145</v>
      </c>
      <c r="B3" s="612"/>
      <c r="C3" s="612"/>
      <c r="D3" s="612"/>
      <c r="E3" s="619" t="s">
        <v>146</v>
      </c>
      <c r="F3" s="619"/>
      <c r="G3" s="619"/>
      <c r="H3" s="619"/>
      <c r="I3" s="619"/>
      <c r="J3" s="619"/>
      <c r="K3" s="619"/>
      <c r="L3" s="619"/>
      <c r="M3" s="619"/>
    </row>
    <row r="4" spans="1:13" ht="42.95" customHeight="1">
      <c r="A4" s="82"/>
      <c r="B4" s="82"/>
      <c r="C4" s="82"/>
      <c r="D4" s="82"/>
      <c r="E4" s="38"/>
      <c r="F4" s="38"/>
      <c r="G4" s="38"/>
      <c r="H4" s="38"/>
      <c r="I4" s="38"/>
      <c r="J4" s="38"/>
      <c r="K4" s="38"/>
      <c r="L4" s="38"/>
      <c r="M4" s="38"/>
    </row>
    <row r="5" spans="1:13" ht="18.600000000000001">
      <c r="A5" s="612" t="s">
        <v>145</v>
      </c>
      <c r="B5" s="612"/>
      <c r="C5" s="612"/>
      <c r="D5" s="612"/>
      <c r="E5" s="678" t="s">
        <v>146</v>
      </c>
      <c r="F5" s="678"/>
      <c r="G5" s="678"/>
      <c r="H5" s="678"/>
      <c r="I5" s="678"/>
      <c r="J5" s="678"/>
      <c r="K5" s="678"/>
      <c r="L5" s="678"/>
      <c r="M5" s="678"/>
    </row>
    <row r="6" spans="1:13" ht="15.95">
      <c r="A6" s="7" t="s">
        <v>171</v>
      </c>
      <c r="B6" s="7" t="s">
        <v>147</v>
      </c>
      <c r="C6" s="7" t="s">
        <v>148</v>
      </c>
      <c r="D6" s="7" t="s">
        <v>149</v>
      </c>
      <c r="E6" s="142" t="s">
        <v>191</v>
      </c>
      <c r="F6" s="142" t="s">
        <v>177</v>
      </c>
      <c r="G6" s="142" t="s">
        <v>176</v>
      </c>
      <c r="H6" s="142" t="s">
        <v>178</v>
      </c>
      <c r="I6" s="142" t="s">
        <v>179</v>
      </c>
      <c r="J6" s="142" t="s">
        <v>180</v>
      </c>
      <c r="K6" s="142" t="s">
        <v>181</v>
      </c>
      <c r="L6" s="142" t="s">
        <v>183</v>
      </c>
      <c r="M6" s="142" t="s">
        <v>182</v>
      </c>
    </row>
    <row r="7" spans="1:13" ht="18.600000000000001">
      <c r="A7" s="684" t="s">
        <v>90</v>
      </c>
      <c r="B7" s="684"/>
      <c r="C7" s="684"/>
      <c r="D7" s="612"/>
      <c r="E7" s="21"/>
      <c r="F7" s="21"/>
      <c r="G7" s="21"/>
      <c r="H7" s="21"/>
      <c r="I7" s="21"/>
      <c r="J7" s="21"/>
      <c r="K7" s="21"/>
      <c r="L7" s="21"/>
      <c r="M7" s="21"/>
    </row>
    <row r="8" spans="1:13" ht="18.600000000000001">
      <c r="A8" s="550" t="s">
        <v>476</v>
      </c>
      <c r="B8" s="224"/>
      <c r="C8" s="80" t="s">
        <v>477</v>
      </c>
      <c r="D8" s="147"/>
      <c r="E8" s="147"/>
      <c r="F8" s="147"/>
      <c r="G8" s="147"/>
      <c r="H8" s="147"/>
      <c r="I8" s="147"/>
      <c r="J8" s="147"/>
      <c r="K8" s="147"/>
      <c r="L8" s="147"/>
      <c r="M8" s="147"/>
    </row>
    <row r="9" spans="1:13">
      <c r="A9" s="550"/>
      <c r="B9" s="146">
        <v>178</v>
      </c>
      <c r="C9" s="136" t="s">
        <v>478</v>
      </c>
      <c r="D9" s="136" t="s">
        <v>479</v>
      </c>
      <c r="E9" s="148">
        <f>SUM(F9:M9)</f>
        <v>182730.29506999999</v>
      </c>
      <c r="F9" s="149">
        <v>4060</v>
      </c>
      <c r="G9" s="149">
        <v>41616.101970000003</v>
      </c>
      <c r="H9" s="149">
        <v>49808.692999999999</v>
      </c>
      <c r="I9" s="149">
        <v>1309.0441000000001</v>
      </c>
      <c r="J9" s="149">
        <v>10244.339999999998</v>
      </c>
      <c r="K9" s="149">
        <v>1206.174</v>
      </c>
      <c r="L9" s="149">
        <v>30815.651999999998</v>
      </c>
      <c r="M9" s="149">
        <v>43670.29</v>
      </c>
    </row>
    <row r="10" spans="1:13">
      <c r="A10" s="550"/>
      <c r="B10" s="685">
        <v>179</v>
      </c>
      <c r="C10" s="136" t="s">
        <v>480</v>
      </c>
      <c r="D10" s="136" t="s">
        <v>479</v>
      </c>
      <c r="E10" s="148">
        <f>SUM(F10:M10)</f>
        <v>124975.989</v>
      </c>
      <c r="F10" s="149">
        <v>11267</v>
      </c>
      <c r="G10" s="149">
        <v>52198.599000000002</v>
      </c>
      <c r="H10" s="149">
        <v>7275.0400000000009</v>
      </c>
      <c r="I10" s="149">
        <v>3989.66</v>
      </c>
      <c r="J10" s="149">
        <v>3074.27</v>
      </c>
      <c r="K10" s="149">
        <v>12610.749</v>
      </c>
      <c r="L10" s="149">
        <v>2172.5620000000004</v>
      </c>
      <c r="M10" s="149">
        <v>32388.108999999997</v>
      </c>
    </row>
    <row r="11" spans="1:13">
      <c r="A11" s="550"/>
      <c r="B11" s="686"/>
      <c r="C11" s="136" t="s">
        <v>481</v>
      </c>
      <c r="D11" s="136" t="s">
        <v>482</v>
      </c>
      <c r="E11" s="282">
        <f>SUM(F11:M11)</f>
        <v>307706.28407000005</v>
      </c>
      <c r="F11" s="282">
        <v>15327</v>
      </c>
      <c r="G11" s="282">
        <v>93814.700970000005</v>
      </c>
      <c r="H11" s="282">
        <v>57083.733</v>
      </c>
      <c r="I11" s="282">
        <v>5298.7040999999999</v>
      </c>
      <c r="J11" s="282">
        <v>13318.61</v>
      </c>
      <c r="K11" s="282">
        <v>13816.922999999999</v>
      </c>
      <c r="L11" s="282">
        <v>32988.214</v>
      </c>
      <c r="M11" s="282">
        <v>76058.399000000005</v>
      </c>
    </row>
    <row r="12" spans="1:13">
      <c r="A12" s="550"/>
      <c r="B12" s="134" t="s">
        <v>483</v>
      </c>
      <c r="C12" s="150" t="s">
        <v>484</v>
      </c>
      <c r="D12" s="150" t="s">
        <v>202</v>
      </c>
      <c r="E12" s="150">
        <v>46</v>
      </c>
      <c r="F12" s="150">
        <v>74</v>
      </c>
      <c r="G12" s="150">
        <v>43</v>
      </c>
      <c r="H12" s="150">
        <v>35</v>
      </c>
      <c r="I12" s="150">
        <v>15</v>
      </c>
      <c r="J12" s="150">
        <v>20</v>
      </c>
      <c r="K12" s="150">
        <v>47</v>
      </c>
      <c r="L12" s="150">
        <v>98</v>
      </c>
      <c r="M12" s="150">
        <v>36</v>
      </c>
    </row>
    <row r="13" spans="1:13" ht="18.600000000000001">
      <c r="A13" s="550"/>
      <c r="B13" s="151"/>
      <c r="C13" s="25" t="s">
        <v>485</v>
      </c>
      <c r="D13" s="151"/>
      <c r="E13" s="151"/>
      <c r="F13" s="151"/>
      <c r="G13" s="151"/>
      <c r="H13" s="151"/>
      <c r="I13" s="151"/>
      <c r="J13" s="151"/>
      <c r="K13" s="151"/>
      <c r="L13" s="151"/>
      <c r="M13" s="151"/>
    </row>
    <row r="14" spans="1:13">
      <c r="A14" s="550"/>
      <c r="B14" s="687">
        <v>179</v>
      </c>
      <c r="C14" s="134" t="s">
        <v>486</v>
      </c>
      <c r="D14" s="134" t="s">
        <v>479</v>
      </c>
      <c r="E14" s="134">
        <f>SUM(F14:M14)</f>
        <v>170317106.5706678</v>
      </c>
      <c r="F14" s="134">
        <v>0</v>
      </c>
      <c r="G14" s="134">
        <v>61188488.426286273</v>
      </c>
      <c r="H14" s="134">
        <v>20920796</v>
      </c>
      <c r="I14" s="134">
        <v>0</v>
      </c>
      <c r="J14" s="134">
        <v>358164.14438152185</v>
      </c>
      <c r="K14" s="134">
        <v>28924366</v>
      </c>
      <c r="L14" s="134">
        <v>0</v>
      </c>
      <c r="M14" s="134">
        <v>58925292</v>
      </c>
    </row>
    <row r="15" spans="1:13">
      <c r="A15" s="550"/>
      <c r="B15" s="688"/>
      <c r="C15" s="134" t="s">
        <v>487</v>
      </c>
      <c r="D15" s="134" t="s">
        <v>479</v>
      </c>
      <c r="E15" s="134">
        <f>SUM(F15:M15)</f>
        <v>263118996.47298795</v>
      </c>
      <c r="F15" s="134">
        <v>81923794</v>
      </c>
      <c r="G15" s="134">
        <v>23276506</v>
      </c>
      <c r="H15" s="134">
        <v>132883</v>
      </c>
      <c r="I15" s="134">
        <v>19866699.740817808</v>
      </c>
      <c r="J15" s="134">
        <v>101548993.73217012</v>
      </c>
      <c r="K15" s="134">
        <v>35271000</v>
      </c>
      <c r="L15" s="134">
        <v>0</v>
      </c>
      <c r="M15" s="134">
        <v>1099120</v>
      </c>
    </row>
    <row r="16" spans="1:13" ht="18.600000000000001">
      <c r="A16" s="594" t="s">
        <v>92</v>
      </c>
      <c r="B16" s="594"/>
      <c r="C16" s="594"/>
      <c r="D16" s="594"/>
      <c r="E16" s="285"/>
      <c r="F16" s="152"/>
      <c r="G16" s="152"/>
      <c r="H16" s="152"/>
      <c r="I16" s="152"/>
      <c r="J16" s="152"/>
      <c r="K16" s="152"/>
      <c r="L16" s="152"/>
      <c r="M16" s="152"/>
    </row>
    <row r="17" spans="1:13" ht="18.600000000000001">
      <c r="A17" s="678" t="s">
        <v>488</v>
      </c>
      <c r="B17" s="151"/>
      <c r="C17" s="689" t="s">
        <v>478</v>
      </c>
      <c r="D17" s="689"/>
      <c r="E17" s="284"/>
      <c r="F17" s="151"/>
      <c r="G17" s="151"/>
      <c r="H17" s="151"/>
      <c r="I17" s="151"/>
      <c r="J17" s="151"/>
      <c r="K17" s="151"/>
      <c r="L17" s="151"/>
      <c r="M17" s="151"/>
    </row>
    <row r="18" spans="1:13">
      <c r="A18" s="678"/>
      <c r="B18" s="687">
        <v>178</v>
      </c>
      <c r="C18" s="134" t="s">
        <v>489</v>
      </c>
      <c r="D18" s="134" t="s">
        <v>479</v>
      </c>
      <c r="E18" s="283">
        <f>SUM(F18:M18)</f>
        <v>75148.493000000002</v>
      </c>
      <c r="F18" s="283">
        <v>2019</v>
      </c>
      <c r="G18" s="283">
        <v>23062.525000000001</v>
      </c>
      <c r="H18" s="283">
        <v>16405.402999999998</v>
      </c>
      <c r="I18" s="283">
        <v>42.12</v>
      </c>
      <c r="J18" s="283">
        <v>537.30999999999995</v>
      </c>
      <c r="K18" s="283">
        <v>744.77499999999998</v>
      </c>
      <c r="L18" s="283">
        <v>29388.34</v>
      </c>
      <c r="M18" s="283">
        <v>2949.02</v>
      </c>
    </row>
    <row r="19" spans="1:13">
      <c r="A19" s="678"/>
      <c r="B19" s="690"/>
      <c r="C19" s="134" t="s">
        <v>490</v>
      </c>
      <c r="D19" s="134" t="s">
        <v>479</v>
      </c>
      <c r="E19" s="283">
        <f>SUM(F19:M19)</f>
        <v>4061.09</v>
      </c>
      <c r="F19" s="283">
        <v>2041</v>
      </c>
      <c r="G19" s="283">
        <v>446.77</v>
      </c>
      <c r="H19" s="283" t="s">
        <v>491</v>
      </c>
      <c r="I19" s="283">
        <v>589.62</v>
      </c>
      <c r="J19" s="283" t="s">
        <v>491</v>
      </c>
      <c r="K19" s="283" t="s">
        <v>491</v>
      </c>
      <c r="L19" s="283">
        <v>15.01</v>
      </c>
      <c r="M19" s="283">
        <v>968.69</v>
      </c>
    </row>
    <row r="20" spans="1:13">
      <c r="A20" s="678"/>
      <c r="B20" s="688"/>
      <c r="C20" s="134" t="s">
        <v>492</v>
      </c>
      <c r="D20" s="134" t="s">
        <v>479</v>
      </c>
      <c r="E20" s="283">
        <f>SUM(F20:M20)</f>
        <v>79209.582999999999</v>
      </c>
      <c r="F20" s="283">
        <f>SUM(F18:F19)</f>
        <v>4060</v>
      </c>
      <c r="G20" s="283">
        <f t="shared" ref="G20:I20" si="0">SUM(G18:G19)</f>
        <v>23509.295000000002</v>
      </c>
      <c r="H20" s="283">
        <f t="shared" si="0"/>
        <v>16405.402999999998</v>
      </c>
      <c r="I20" s="283">
        <f t="shared" si="0"/>
        <v>631.74</v>
      </c>
      <c r="J20" s="283">
        <f>SUM(J18:J19)</f>
        <v>537.30999999999995</v>
      </c>
      <c r="K20" s="283">
        <f t="shared" ref="K20" si="1">SUM(K18:K19)</f>
        <v>744.77499999999998</v>
      </c>
      <c r="L20" s="283">
        <f t="shared" ref="L20" si="2">SUM(L18:L19)</f>
        <v>29403.35</v>
      </c>
      <c r="M20" s="283">
        <f t="shared" ref="M20" si="3">SUM(M18:M19)</f>
        <v>3917.71</v>
      </c>
    </row>
    <row r="21" spans="1:13" ht="18.600000000000001">
      <c r="A21" s="678"/>
      <c r="B21" s="151"/>
      <c r="C21" s="689" t="s">
        <v>480</v>
      </c>
      <c r="D21" s="689"/>
      <c r="E21" s="284"/>
      <c r="F21" s="284"/>
      <c r="G21" s="284"/>
      <c r="H21" s="284"/>
      <c r="I21" s="284"/>
      <c r="J21" s="284"/>
      <c r="K21" s="284"/>
      <c r="L21" s="284"/>
      <c r="M21" s="284"/>
    </row>
    <row r="22" spans="1:13">
      <c r="A22" s="678"/>
      <c r="B22" s="687">
        <v>179</v>
      </c>
      <c r="C22" s="134" t="s">
        <v>489</v>
      </c>
      <c r="D22" s="134" t="s">
        <v>479</v>
      </c>
      <c r="E22" s="283">
        <f>SUM(F22:M22)</f>
        <v>58139.021000000008</v>
      </c>
      <c r="F22" s="283">
        <v>5829.53</v>
      </c>
      <c r="G22" s="283">
        <v>15577.49</v>
      </c>
      <c r="H22" s="283">
        <v>3480.65</v>
      </c>
      <c r="I22" s="283">
        <v>128.95699999999999</v>
      </c>
      <c r="J22" s="283">
        <v>2129.36</v>
      </c>
      <c r="K22" s="283">
        <v>5699.69</v>
      </c>
      <c r="L22" s="283">
        <v>2830.8539999999998</v>
      </c>
      <c r="M22" s="283">
        <v>22462.49</v>
      </c>
    </row>
    <row r="23" spans="1:13">
      <c r="A23" s="678"/>
      <c r="B23" s="690"/>
      <c r="C23" s="134" t="s">
        <v>493</v>
      </c>
      <c r="D23" s="134" t="s">
        <v>479</v>
      </c>
      <c r="E23" s="283">
        <f>SUM(F23:M23)</f>
        <v>940.48800000000006</v>
      </c>
      <c r="F23" s="283">
        <v>16.399999999999999</v>
      </c>
      <c r="G23" s="283">
        <v>809.28800000000001</v>
      </c>
      <c r="H23" s="283" t="s">
        <v>491</v>
      </c>
      <c r="I23" s="283">
        <v>39.485999999999997</v>
      </c>
      <c r="J23" s="283" t="s">
        <v>491</v>
      </c>
      <c r="K23" s="283">
        <v>19.291</v>
      </c>
      <c r="L23" s="283" t="s">
        <v>491</v>
      </c>
      <c r="M23" s="283">
        <v>56.023000000000003</v>
      </c>
    </row>
    <row r="24" spans="1:13">
      <c r="A24" s="678"/>
      <c r="B24" s="690"/>
      <c r="C24" s="134" t="s">
        <v>490</v>
      </c>
      <c r="D24" s="134" t="s">
        <v>479</v>
      </c>
      <c r="E24" s="283">
        <f>SUM(F24:M24)</f>
        <v>1120.27</v>
      </c>
      <c r="F24" s="283" t="s">
        <v>491</v>
      </c>
      <c r="G24" s="283" t="s">
        <v>491</v>
      </c>
      <c r="H24" s="283" t="s">
        <v>491</v>
      </c>
      <c r="I24" s="283" t="s">
        <v>491</v>
      </c>
      <c r="J24" s="283" t="s">
        <v>491</v>
      </c>
      <c r="K24" s="283" t="s">
        <v>491</v>
      </c>
      <c r="L24" s="283" t="s">
        <v>491</v>
      </c>
      <c r="M24" s="283">
        <v>1120.27</v>
      </c>
    </row>
    <row r="25" spans="1:13">
      <c r="A25" s="678"/>
      <c r="B25" s="690"/>
      <c r="C25" s="134" t="s">
        <v>494</v>
      </c>
      <c r="D25" s="134" t="s">
        <v>479</v>
      </c>
      <c r="E25" s="283">
        <f>SUM(F25:M25)</f>
        <v>1559.9399999999998</v>
      </c>
      <c r="F25" s="283">
        <v>1380.1</v>
      </c>
      <c r="G25" s="283">
        <v>0</v>
      </c>
      <c r="H25" s="283">
        <v>0</v>
      </c>
      <c r="I25" s="283">
        <v>0</v>
      </c>
      <c r="J25" s="283">
        <v>0</v>
      </c>
      <c r="K25" s="283">
        <v>0</v>
      </c>
      <c r="L25" s="283">
        <v>179.84</v>
      </c>
      <c r="M25" s="283">
        <v>0</v>
      </c>
    </row>
    <row r="26" spans="1:13" ht="29.1">
      <c r="A26" s="678"/>
      <c r="B26" s="688"/>
      <c r="C26" s="134" t="s">
        <v>495</v>
      </c>
      <c r="D26" s="134" t="s">
        <v>479</v>
      </c>
      <c r="E26" s="283">
        <f>SUM(F26:M26)</f>
        <v>61759.719000000005</v>
      </c>
      <c r="F26" s="283">
        <f>SUM(F22:F25)</f>
        <v>7226.0299999999988</v>
      </c>
      <c r="G26" s="283">
        <f>SUM(G22:G25)</f>
        <v>16386.777999999998</v>
      </c>
      <c r="H26" s="283">
        <f t="shared" ref="H26:M26" si="4">SUM(H22:H25)</f>
        <v>3480.65</v>
      </c>
      <c r="I26" s="283">
        <f t="shared" si="4"/>
        <v>168.44299999999998</v>
      </c>
      <c r="J26" s="283">
        <f t="shared" si="4"/>
        <v>2129.36</v>
      </c>
      <c r="K26" s="283">
        <f t="shared" si="4"/>
        <v>5718.9809999999998</v>
      </c>
      <c r="L26" s="283">
        <f t="shared" si="4"/>
        <v>3010.694</v>
      </c>
      <c r="M26" s="283">
        <f t="shared" si="4"/>
        <v>23638.783000000003</v>
      </c>
    </row>
    <row r="27" spans="1:13" ht="18.600000000000001">
      <c r="A27" s="594" t="s">
        <v>94</v>
      </c>
      <c r="B27" s="594"/>
      <c r="C27" s="594"/>
      <c r="D27" s="594"/>
      <c r="E27" s="153"/>
      <c r="F27" s="153"/>
      <c r="G27" s="153"/>
      <c r="H27" s="153"/>
      <c r="I27" s="153"/>
      <c r="J27" s="153"/>
      <c r="K27" s="153"/>
      <c r="L27" s="153"/>
      <c r="M27" s="153"/>
    </row>
    <row r="28" spans="1:13" ht="18.600000000000001">
      <c r="A28" s="691" t="s">
        <v>93</v>
      </c>
      <c r="B28" s="147"/>
      <c r="C28" s="582" t="s">
        <v>478</v>
      </c>
      <c r="D28" s="582"/>
      <c r="E28" s="155"/>
      <c r="F28" s="155"/>
      <c r="G28" s="155"/>
      <c r="H28" s="155"/>
      <c r="I28" s="155"/>
      <c r="J28" s="155"/>
      <c r="K28" s="155"/>
      <c r="L28" s="155"/>
      <c r="M28" s="155"/>
    </row>
    <row r="29" spans="1:13" ht="29.1">
      <c r="A29" s="691"/>
      <c r="B29" s="136">
        <v>178</v>
      </c>
      <c r="C29" s="136" t="s">
        <v>496</v>
      </c>
      <c r="D29" s="136" t="s">
        <v>479</v>
      </c>
      <c r="E29" s="156">
        <f>SUM(F29:M29)</f>
        <v>103366.98196999999</v>
      </c>
      <c r="F29" s="156">
        <v>0</v>
      </c>
      <c r="G29" s="156">
        <v>18082.806970000001</v>
      </c>
      <c r="H29" s="156">
        <v>33403.29</v>
      </c>
      <c r="I29" s="156">
        <v>672.19</v>
      </c>
      <c r="J29" s="156">
        <v>9707.0300000000007</v>
      </c>
      <c r="K29" s="156">
        <v>461.399</v>
      </c>
      <c r="L29" s="156">
        <v>1287.6859999999999</v>
      </c>
      <c r="M29" s="156">
        <v>39752.58</v>
      </c>
    </row>
    <row r="30" spans="1:13" ht="18.600000000000001">
      <c r="A30" s="691"/>
      <c r="B30" s="147"/>
      <c r="C30" s="582" t="s">
        <v>480</v>
      </c>
      <c r="D30" s="582"/>
      <c r="E30" s="155"/>
      <c r="F30" s="155"/>
      <c r="G30" s="155"/>
      <c r="H30" s="155"/>
      <c r="I30" s="155"/>
      <c r="J30" s="155"/>
      <c r="K30" s="155"/>
      <c r="L30" s="155"/>
      <c r="M30" s="155"/>
    </row>
    <row r="31" spans="1:13" ht="29.1">
      <c r="A31" s="691"/>
      <c r="B31" s="136">
        <v>179</v>
      </c>
      <c r="C31" s="136" t="s">
        <v>497</v>
      </c>
      <c r="D31" s="136" t="s">
        <v>479</v>
      </c>
      <c r="E31" s="156">
        <f>SUM(F31:M31)</f>
        <v>65320.363999999987</v>
      </c>
      <c r="F31" s="156">
        <v>3495</v>
      </c>
      <c r="G31" s="156">
        <v>42025.964999999997</v>
      </c>
      <c r="H31" s="156">
        <v>2800.84</v>
      </c>
      <c r="I31" s="156">
        <v>693.52</v>
      </c>
      <c r="J31" s="156">
        <v>2241.6999999999998</v>
      </c>
      <c r="K31" s="156">
        <v>8367.6589999999997</v>
      </c>
      <c r="L31" s="156">
        <v>459.49</v>
      </c>
      <c r="M31" s="156">
        <v>5236.1899999999996</v>
      </c>
    </row>
    <row r="32" spans="1:13" ht="18.600000000000001">
      <c r="A32" s="609" t="s">
        <v>498</v>
      </c>
      <c r="B32" s="609"/>
      <c r="C32" s="609"/>
      <c r="D32" s="609"/>
      <c r="E32" s="157"/>
      <c r="F32" s="157"/>
      <c r="G32" s="157"/>
      <c r="H32" s="157"/>
      <c r="I32" s="157"/>
      <c r="J32" s="157"/>
      <c r="K32" s="157"/>
      <c r="L32" s="157"/>
      <c r="M32" s="157"/>
    </row>
    <row r="33" spans="1:19" ht="15.95">
      <c r="A33" s="154" t="s">
        <v>105</v>
      </c>
      <c r="B33" s="136" t="s">
        <v>499</v>
      </c>
      <c r="C33" s="136" t="s">
        <v>500</v>
      </c>
      <c r="D33" s="136" t="s">
        <v>257</v>
      </c>
      <c r="E33" s="156">
        <v>11</v>
      </c>
      <c r="F33" s="156">
        <v>0</v>
      </c>
      <c r="G33" s="156">
        <v>1</v>
      </c>
      <c r="H33" s="156">
        <v>0</v>
      </c>
      <c r="I33" s="156">
        <v>0</v>
      </c>
      <c r="J33" s="156">
        <v>3</v>
      </c>
      <c r="K33" s="156">
        <v>3</v>
      </c>
      <c r="L33" s="156">
        <v>0</v>
      </c>
      <c r="M33" s="156">
        <v>4</v>
      </c>
      <c r="R33" s="73"/>
    </row>
    <row r="35" spans="1:19" ht="27" customHeight="1">
      <c r="A35" s="553" t="s">
        <v>501</v>
      </c>
      <c r="B35" s="553"/>
      <c r="C35" s="553"/>
      <c r="D35" s="553"/>
      <c r="E35" s="553"/>
      <c r="F35" s="553"/>
      <c r="G35" s="553"/>
      <c r="H35" s="553"/>
      <c r="I35" s="553"/>
      <c r="J35" s="553"/>
      <c r="K35" s="553"/>
      <c r="L35" s="553"/>
      <c r="M35" s="553"/>
      <c r="N35" s="553"/>
      <c r="O35" s="553"/>
      <c r="P35" s="553"/>
      <c r="Q35" s="553"/>
      <c r="R35" s="553"/>
      <c r="S35" s="553"/>
    </row>
    <row r="36" spans="1:19" ht="45" customHeight="1">
      <c r="A36" s="299"/>
      <c r="B36" s="299" t="s">
        <v>502</v>
      </c>
      <c r="C36" s="299" t="s">
        <v>503</v>
      </c>
      <c r="D36" s="299" t="s">
        <v>504</v>
      </c>
      <c r="E36" s="299" t="s">
        <v>505</v>
      </c>
      <c r="F36" s="299" t="s">
        <v>506</v>
      </c>
      <c r="G36" s="299" t="s">
        <v>507</v>
      </c>
      <c r="H36" s="299" t="s">
        <v>508</v>
      </c>
      <c r="I36" s="299" t="s">
        <v>509</v>
      </c>
      <c r="J36" s="299" t="s">
        <v>510</v>
      </c>
      <c r="K36" s="299" t="s">
        <v>511</v>
      </c>
      <c r="L36" s="299" t="s">
        <v>512</v>
      </c>
      <c r="M36" s="299" t="s">
        <v>513</v>
      </c>
      <c r="N36" s="299" t="s">
        <v>514</v>
      </c>
      <c r="O36" s="299" t="s">
        <v>515</v>
      </c>
      <c r="P36" s="299" t="s">
        <v>516</v>
      </c>
      <c r="Q36" s="299" t="s">
        <v>517</v>
      </c>
      <c r="R36" s="299" t="s">
        <v>518</v>
      </c>
      <c r="S36" s="300" t="s">
        <v>518</v>
      </c>
    </row>
    <row r="37" spans="1:19" ht="101.45">
      <c r="A37" s="692" t="s">
        <v>519</v>
      </c>
      <c r="B37" s="220" t="s">
        <v>520</v>
      </c>
      <c r="C37" s="286" t="s">
        <v>521</v>
      </c>
      <c r="D37" s="220" t="s">
        <v>522</v>
      </c>
      <c r="E37" s="287" t="s">
        <v>523</v>
      </c>
      <c r="F37" s="220" t="s">
        <v>524</v>
      </c>
      <c r="G37" s="288" t="s">
        <v>525</v>
      </c>
      <c r="H37" s="693" t="s">
        <v>526</v>
      </c>
      <c r="I37" s="220" t="s">
        <v>527</v>
      </c>
      <c r="J37" s="220" t="s">
        <v>528</v>
      </c>
      <c r="K37" s="286">
        <v>82</v>
      </c>
      <c r="L37" s="289" t="s">
        <v>529</v>
      </c>
      <c r="M37" s="693" t="s">
        <v>530</v>
      </c>
      <c r="N37" s="544" t="s">
        <v>531</v>
      </c>
      <c r="O37" s="693" t="s">
        <v>532</v>
      </c>
      <c r="P37" s="294" t="s">
        <v>533</v>
      </c>
      <c r="Q37" s="295" t="s">
        <v>534</v>
      </c>
      <c r="R37" s="296" t="s">
        <v>535</v>
      </c>
      <c r="S37" s="296" t="s">
        <v>535</v>
      </c>
    </row>
    <row r="38" spans="1:19" ht="101.45">
      <c r="A38" s="692"/>
      <c r="B38" s="136" t="s">
        <v>536</v>
      </c>
      <c r="C38" s="290" t="s">
        <v>537</v>
      </c>
      <c r="D38" s="136" t="s">
        <v>538</v>
      </c>
      <c r="E38" s="291" t="s">
        <v>523</v>
      </c>
      <c r="F38" s="136" t="s">
        <v>539</v>
      </c>
      <c r="G38" s="136" t="s">
        <v>540</v>
      </c>
      <c r="H38" s="693"/>
      <c r="I38" s="136" t="s">
        <v>527</v>
      </c>
      <c r="J38" s="136" t="s">
        <v>541</v>
      </c>
      <c r="K38" s="290">
        <v>0</v>
      </c>
      <c r="L38" s="292" t="s">
        <v>542</v>
      </c>
      <c r="M38" s="693"/>
      <c r="N38" s="694"/>
      <c r="O38" s="693"/>
      <c r="P38" s="168" t="s">
        <v>533</v>
      </c>
      <c r="Q38" s="297" t="s">
        <v>543</v>
      </c>
      <c r="R38" s="298" t="s">
        <v>544</v>
      </c>
      <c r="S38" s="298" t="s">
        <v>544</v>
      </c>
    </row>
    <row r="39" spans="1:19" s="125" customFormat="1" ht="101.45">
      <c r="A39" s="692"/>
      <c r="B39" s="220" t="s">
        <v>545</v>
      </c>
      <c r="C39" s="286" t="s">
        <v>537</v>
      </c>
      <c r="D39" s="220" t="s">
        <v>546</v>
      </c>
      <c r="E39" s="287" t="s">
        <v>547</v>
      </c>
      <c r="F39" s="220" t="s">
        <v>548</v>
      </c>
      <c r="G39" s="220" t="s">
        <v>549</v>
      </c>
      <c r="H39" s="693"/>
      <c r="I39" s="220" t="s">
        <v>527</v>
      </c>
      <c r="J39" s="220" t="s">
        <v>550</v>
      </c>
      <c r="K39" s="286">
        <v>0</v>
      </c>
      <c r="L39" s="289" t="s">
        <v>551</v>
      </c>
      <c r="M39" s="693"/>
      <c r="N39" s="694"/>
      <c r="O39" s="693"/>
      <c r="P39" s="294" t="s">
        <v>533</v>
      </c>
      <c r="Q39" s="289" t="s">
        <v>543</v>
      </c>
      <c r="R39" s="296" t="s">
        <v>552</v>
      </c>
      <c r="S39" s="296" t="s">
        <v>552</v>
      </c>
    </row>
    <row r="40" spans="1:19" s="125" customFormat="1" ht="101.45">
      <c r="A40" s="692"/>
      <c r="B40" s="136" t="s">
        <v>553</v>
      </c>
      <c r="C40" s="290" t="s">
        <v>537</v>
      </c>
      <c r="D40" s="136" t="s">
        <v>546</v>
      </c>
      <c r="E40" s="291" t="s">
        <v>523</v>
      </c>
      <c r="F40" s="136" t="s">
        <v>554</v>
      </c>
      <c r="G40" s="136" t="s">
        <v>555</v>
      </c>
      <c r="H40" s="693"/>
      <c r="I40" s="136" t="s">
        <v>527</v>
      </c>
      <c r="J40" s="136" t="s">
        <v>556</v>
      </c>
      <c r="K40" s="290">
        <v>0.10199999999999999</v>
      </c>
      <c r="L40" s="292" t="s">
        <v>557</v>
      </c>
      <c r="M40" s="693"/>
      <c r="N40" s="694"/>
      <c r="O40" s="693"/>
      <c r="P40" s="168" t="s">
        <v>533</v>
      </c>
      <c r="Q40" s="292" t="s">
        <v>543</v>
      </c>
      <c r="R40" s="298" t="s">
        <v>552</v>
      </c>
      <c r="S40" s="298" t="s">
        <v>552</v>
      </c>
    </row>
    <row r="41" spans="1:19" ht="72.599999999999994">
      <c r="A41" s="692"/>
      <c r="B41" s="695" t="s">
        <v>558</v>
      </c>
      <c r="C41" s="696" t="s">
        <v>559</v>
      </c>
      <c r="D41" s="695" t="s">
        <v>560</v>
      </c>
      <c r="E41" s="697" t="s">
        <v>523</v>
      </c>
      <c r="F41" s="695" t="s">
        <v>561</v>
      </c>
      <c r="G41" s="695" t="s">
        <v>562</v>
      </c>
      <c r="H41" s="693"/>
      <c r="I41" s="220" t="s">
        <v>563</v>
      </c>
      <c r="J41" s="695" t="s">
        <v>564</v>
      </c>
      <c r="K41" s="696">
        <v>28</v>
      </c>
      <c r="L41" s="545" t="s">
        <v>565</v>
      </c>
      <c r="M41" s="693"/>
      <c r="N41" s="694"/>
      <c r="O41" s="693"/>
      <c r="P41" s="551" t="s">
        <v>533</v>
      </c>
      <c r="Q41" s="552" t="s">
        <v>566</v>
      </c>
      <c r="R41" s="545" t="s">
        <v>567</v>
      </c>
      <c r="S41" s="545" t="s">
        <v>567</v>
      </c>
    </row>
    <row r="42" spans="1:19" ht="88.5" customHeight="1">
      <c r="A42" s="692"/>
      <c r="B42" s="695"/>
      <c r="C42" s="696"/>
      <c r="D42" s="695"/>
      <c r="E42" s="697"/>
      <c r="F42" s="695"/>
      <c r="G42" s="695"/>
      <c r="H42" s="693"/>
      <c r="I42" s="220" t="s">
        <v>568</v>
      </c>
      <c r="J42" s="695"/>
      <c r="K42" s="696"/>
      <c r="L42" s="545"/>
      <c r="M42" s="693"/>
      <c r="N42" s="694"/>
      <c r="O42" s="693"/>
      <c r="P42" s="551"/>
      <c r="Q42" s="552"/>
      <c r="R42" s="545"/>
      <c r="S42" s="545"/>
    </row>
    <row r="43" spans="1:19" ht="135" customHeight="1">
      <c r="A43" s="692"/>
      <c r="B43" s="695"/>
      <c r="C43" s="696"/>
      <c r="D43" s="695"/>
      <c r="E43" s="697"/>
      <c r="F43" s="695"/>
      <c r="G43" s="695"/>
      <c r="H43" s="693"/>
      <c r="I43" s="220" t="s">
        <v>569</v>
      </c>
      <c r="J43" s="695"/>
      <c r="K43" s="696"/>
      <c r="L43" s="545"/>
      <c r="M43" s="693"/>
      <c r="N43" s="694"/>
      <c r="O43" s="693"/>
      <c r="P43" s="551"/>
      <c r="Q43" s="552"/>
      <c r="R43" s="545"/>
      <c r="S43" s="545"/>
    </row>
    <row r="44" spans="1:19" ht="291" customHeight="1">
      <c r="A44" s="692"/>
      <c r="B44" s="695"/>
      <c r="C44" s="696"/>
      <c r="D44" s="695"/>
      <c r="E44" s="697"/>
      <c r="F44" s="695"/>
      <c r="G44" s="695"/>
      <c r="H44" s="693"/>
      <c r="I44" s="220" t="s">
        <v>570</v>
      </c>
      <c r="J44" s="695"/>
      <c r="K44" s="696"/>
      <c r="L44" s="545"/>
      <c r="M44" s="693"/>
      <c r="N44" s="694"/>
      <c r="O44" s="693"/>
      <c r="P44" s="551"/>
      <c r="Q44" s="552"/>
      <c r="R44" s="545"/>
      <c r="S44" s="545"/>
    </row>
    <row r="45" spans="1:19" ht="133.5" customHeight="1">
      <c r="A45" s="692"/>
      <c r="B45" s="136" t="s">
        <v>571</v>
      </c>
      <c r="C45" s="290" t="s">
        <v>572</v>
      </c>
      <c r="D45" s="136" t="s">
        <v>560</v>
      </c>
      <c r="E45" s="291" t="s">
        <v>573</v>
      </c>
      <c r="F45" s="136" t="s">
        <v>574</v>
      </c>
      <c r="G45" s="136" t="s">
        <v>575</v>
      </c>
      <c r="H45" s="693"/>
      <c r="I45" s="136" t="s">
        <v>527</v>
      </c>
      <c r="J45" s="136" t="s">
        <v>576</v>
      </c>
      <c r="K45" s="290" t="s">
        <v>577</v>
      </c>
      <c r="L45" s="292" t="s">
        <v>578</v>
      </c>
      <c r="M45" s="693"/>
      <c r="N45" s="694"/>
      <c r="O45" s="693"/>
      <c r="P45" s="168" t="s">
        <v>533</v>
      </c>
      <c r="Q45" s="297" t="s">
        <v>566</v>
      </c>
      <c r="R45" s="298" t="s">
        <v>579</v>
      </c>
      <c r="S45" s="298" t="s">
        <v>579</v>
      </c>
    </row>
    <row r="46" spans="1:19" ht="101.45">
      <c r="A46" s="692"/>
      <c r="B46" s="220" t="s">
        <v>580</v>
      </c>
      <c r="C46" s="286" t="s">
        <v>572</v>
      </c>
      <c r="D46" s="220" t="s">
        <v>560</v>
      </c>
      <c r="E46" s="287" t="s">
        <v>581</v>
      </c>
      <c r="F46" s="220" t="s">
        <v>582</v>
      </c>
      <c r="G46" s="220" t="s">
        <v>583</v>
      </c>
      <c r="H46" s="693"/>
      <c r="I46" s="220" t="s">
        <v>584</v>
      </c>
      <c r="J46" s="220" t="s">
        <v>585</v>
      </c>
      <c r="K46" s="286">
        <v>0</v>
      </c>
      <c r="L46" s="289" t="s">
        <v>583</v>
      </c>
      <c r="M46" s="693"/>
      <c r="N46" s="694"/>
      <c r="O46" s="693"/>
      <c r="P46" s="294" t="s">
        <v>533</v>
      </c>
      <c r="Q46" s="295" t="s">
        <v>566</v>
      </c>
      <c r="R46" s="296" t="s">
        <v>586</v>
      </c>
      <c r="S46" s="296" t="s">
        <v>586</v>
      </c>
    </row>
    <row r="47" spans="1:19" ht="129.6" customHeight="1">
      <c r="A47" s="692"/>
      <c r="B47" s="693" t="s">
        <v>587</v>
      </c>
      <c r="C47" s="694" t="s">
        <v>588</v>
      </c>
      <c r="D47" s="693" t="s">
        <v>589</v>
      </c>
      <c r="E47" s="698" t="s">
        <v>523</v>
      </c>
      <c r="F47" s="693" t="s">
        <v>539</v>
      </c>
      <c r="G47" s="693" t="s">
        <v>590</v>
      </c>
      <c r="H47" s="693"/>
      <c r="I47" s="136" t="s">
        <v>527</v>
      </c>
      <c r="J47" s="693" t="s">
        <v>591</v>
      </c>
      <c r="K47" s="694">
        <v>59</v>
      </c>
      <c r="L47" s="546" t="s">
        <v>592</v>
      </c>
      <c r="M47" s="693"/>
      <c r="N47" s="694"/>
      <c r="O47" s="693"/>
      <c r="P47" s="549" t="s">
        <v>533</v>
      </c>
      <c r="Q47" s="554" t="s">
        <v>566</v>
      </c>
      <c r="R47" s="546" t="s">
        <v>544</v>
      </c>
      <c r="S47" s="546" t="s">
        <v>544</v>
      </c>
    </row>
    <row r="48" spans="1:19" ht="158.44999999999999" customHeight="1">
      <c r="A48" s="692"/>
      <c r="B48" s="693"/>
      <c r="C48" s="694"/>
      <c r="D48" s="693"/>
      <c r="E48" s="698"/>
      <c r="F48" s="693"/>
      <c r="G48" s="693"/>
      <c r="H48" s="693"/>
      <c r="I48" s="136" t="s">
        <v>593</v>
      </c>
      <c r="J48" s="693"/>
      <c r="K48" s="694"/>
      <c r="L48" s="546"/>
      <c r="M48" s="693"/>
      <c r="N48" s="694"/>
      <c r="O48" s="693"/>
      <c r="P48" s="549"/>
      <c r="Q48" s="554"/>
      <c r="R48" s="546"/>
      <c r="S48" s="546"/>
    </row>
    <row r="49" spans="1:19" ht="72.599999999999994">
      <c r="A49" s="692"/>
      <c r="B49" s="699" t="s">
        <v>594</v>
      </c>
      <c r="C49" s="700" t="s">
        <v>595</v>
      </c>
      <c r="D49" s="699" t="s">
        <v>589</v>
      </c>
      <c r="E49" s="701" t="s">
        <v>596</v>
      </c>
      <c r="F49" s="699" t="s">
        <v>597</v>
      </c>
      <c r="G49" s="699" t="s">
        <v>598</v>
      </c>
      <c r="H49" s="693"/>
      <c r="I49" s="136" t="s">
        <v>599</v>
      </c>
      <c r="J49" s="699" t="s">
        <v>600</v>
      </c>
      <c r="K49" s="700">
        <v>0</v>
      </c>
      <c r="L49" s="548" t="s">
        <v>601</v>
      </c>
      <c r="M49" s="693"/>
      <c r="N49" s="694"/>
      <c r="O49" s="693"/>
      <c r="P49" s="548" t="s">
        <v>533</v>
      </c>
      <c r="Q49" s="555" t="s">
        <v>566</v>
      </c>
      <c r="R49" s="547" t="s">
        <v>602</v>
      </c>
      <c r="S49" s="547" t="s">
        <v>602</v>
      </c>
    </row>
    <row r="50" spans="1:19" ht="130.5">
      <c r="A50" s="692"/>
      <c r="B50" s="699"/>
      <c r="C50" s="700"/>
      <c r="D50" s="699"/>
      <c r="E50" s="701"/>
      <c r="F50" s="699"/>
      <c r="G50" s="699"/>
      <c r="H50" s="693"/>
      <c r="I50" s="136" t="s">
        <v>603</v>
      </c>
      <c r="J50" s="699"/>
      <c r="K50" s="700"/>
      <c r="L50" s="548"/>
      <c r="M50" s="693"/>
      <c r="N50" s="694"/>
      <c r="O50" s="693"/>
      <c r="P50" s="548"/>
      <c r="Q50" s="555"/>
      <c r="R50" s="547"/>
      <c r="S50" s="547"/>
    </row>
    <row r="51" spans="1:19" ht="87">
      <c r="A51" s="692"/>
      <c r="B51" s="699"/>
      <c r="C51" s="700"/>
      <c r="D51" s="699"/>
      <c r="E51" s="701"/>
      <c r="F51" s="699"/>
      <c r="G51" s="699"/>
      <c r="H51" s="693"/>
      <c r="I51" s="136" t="s">
        <v>604</v>
      </c>
      <c r="J51" s="699"/>
      <c r="K51" s="700"/>
      <c r="L51" s="548"/>
      <c r="M51" s="693"/>
      <c r="N51" s="694"/>
      <c r="O51" s="693"/>
      <c r="P51" s="548"/>
      <c r="Q51" s="555"/>
      <c r="R51" s="547"/>
      <c r="S51" s="547"/>
    </row>
    <row r="52" spans="1:19">
      <c r="A52" s="692"/>
      <c r="B52" s="693" t="s">
        <v>605</v>
      </c>
      <c r="C52" s="694" t="s">
        <v>606</v>
      </c>
      <c r="D52" s="693" t="s">
        <v>589</v>
      </c>
      <c r="E52" s="698" t="s">
        <v>607</v>
      </c>
      <c r="F52" s="693" t="s">
        <v>608</v>
      </c>
      <c r="G52" s="693" t="s">
        <v>609</v>
      </c>
      <c r="H52" s="693"/>
      <c r="I52" s="693" t="s">
        <v>527</v>
      </c>
      <c r="J52" s="693" t="s">
        <v>610</v>
      </c>
      <c r="K52" s="694">
        <v>-13</v>
      </c>
      <c r="L52" s="549" t="s">
        <v>611</v>
      </c>
      <c r="M52" s="693"/>
      <c r="N52" s="694"/>
      <c r="O52" s="693"/>
      <c r="P52" s="549" t="s">
        <v>533</v>
      </c>
      <c r="Q52" s="554" t="s">
        <v>566</v>
      </c>
      <c r="R52" s="546" t="s">
        <v>612</v>
      </c>
      <c r="S52" s="546" t="s">
        <v>612</v>
      </c>
    </row>
    <row r="53" spans="1:19" ht="87.95" customHeight="1">
      <c r="A53" s="692"/>
      <c r="B53" s="693"/>
      <c r="C53" s="694"/>
      <c r="D53" s="693"/>
      <c r="E53" s="698"/>
      <c r="F53" s="693"/>
      <c r="G53" s="693"/>
      <c r="H53" s="693"/>
      <c r="I53" s="693"/>
      <c r="J53" s="693"/>
      <c r="K53" s="694"/>
      <c r="L53" s="549"/>
      <c r="M53" s="693"/>
      <c r="N53" s="694"/>
      <c r="O53" s="693"/>
      <c r="P53" s="549"/>
      <c r="Q53" s="554"/>
      <c r="R53" s="546"/>
      <c r="S53" s="546"/>
    </row>
    <row r="54" spans="1:19" ht="101.45">
      <c r="A54" s="692"/>
      <c r="B54" s="699" t="s">
        <v>613</v>
      </c>
      <c r="C54" s="700" t="s">
        <v>606</v>
      </c>
      <c r="D54" s="699" t="s">
        <v>589</v>
      </c>
      <c r="E54" s="701" t="s">
        <v>581</v>
      </c>
      <c r="F54" s="699" t="s">
        <v>614</v>
      </c>
      <c r="G54" s="699" t="s">
        <v>615</v>
      </c>
      <c r="H54" s="693"/>
      <c r="I54" s="136" t="s">
        <v>527</v>
      </c>
      <c r="J54" s="699" t="s">
        <v>616</v>
      </c>
      <c r="K54" s="700">
        <v>0</v>
      </c>
      <c r="L54" s="548" t="s">
        <v>617</v>
      </c>
      <c r="M54" s="693"/>
      <c r="N54" s="694"/>
      <c r="O54" s="693"/>
      <c r="P54" s="548" t="s">
        <v>533</v>
      </c>
      <c r="Q54" s="555" t="s">
        <v>566</v>
      </c>
      <c r="R54" s="547" t="s">
        <v>579</v>
      </c>
      <c r="S54" s="547" t="s">
        <v>579</v>
      </c>
    </row>
    <row r="55" spans="1:19" ht="130.5">
      <c r="A55" s="692"/>
      <c r="B55" s="699"/>
      <c r="C55" s="700"/>
      <c r="D55" s="699"/>
      <c r="E55" s="701"/>
      <c r="F55" s="699"/>
      <c r="G55" s="699"/>
      <c r="H55" s="693"/>
      <c r="I55" s="136" t="s">
        <v>618</v>
      </c>
      <c r="J55" s="699"/>
      <c r="K55" s="700"/>
      <c r="L55" s="548"/>
      <c r="M55" s="693"/>
      <c r="N55" s="694"/>
      <c r="O55" s="693"/>
      <c r="P55" s="548"/>
      <c r="Q55" s="555"/>
      <c r="R55" s="547"/>
      <c r="S55" s="547"/>
    </row>
    <row r="57" spans="1:19">
      <c r="A57" t="s">
        <v>619</v>
      </c>
    </row>
  </sheetData>
  <mergeCells count="93">
    <mergeCell ref="C21:D21"/>
    <mergeCell ref="G49:G51"/>
    <mergeCell ref="P47:P48"/>
    <mergeCell ref="Q47:Q48"/>
    <mergeCell ref="R47:R48"/>
    <mergeCell ref="M37:M55"/>
    <mergeCell ref="O37:O55"/>
    <mergeCell ref="P54:P55"/>
    <mergeCell ref="Q54:Q55"/>
    <mergeCell ref="R54:R55"/>
    <mergeCell ref="P49:P51"/>
    <mergeCell ref="Q49:Q51"/>
    <mergeCell ref="R49:R51"/>
    <mergeCell ref="P52:P53"/>
    <mergeCell ref="Q52:Q53"/>
    <mergeCell ref="R52:R53"/>
    <mergeCell ref="L41:L44"/>
    <mergeCell ref="P41:P44"/>
    <mergeCell ref="Q41:Q44"/>
    <mergeCell ref="R41:R44"/>
    <mergeCell ref="A35:S35"/>
    <mergeCell ref="H37:H55"/>
    <mergeCell ref="J41:J44"/>
    <mergeCell ref="K41:K44"/>
    <mergeCell ref="B47:B48"/>
    <mergeCell ref="C47:C48"/>
    <mergeCell ref="D47:D48"/>
    <mergeCell ref="E47:E48"/>
    <mergeCell ref="F47:F48"/>
    <mergeCell ref="G47:G48"/>
    <mergeCell ref="J47:J48"/>
    <mergeCell ref="K47:K48"/>
    <mergeCell ref="A2:M2"/>
    <mergeCell ref="E3:M3"/>
    <mergeCell ref="A3:D3"/>
    <mergeCell ref="A7:D7"/>
    <mergeCell ref="A16:D16"/>
    <mergeCell ref="A8:A15"/>
    <mergeCell ref="A5:D5"/>
    <mergeCell ref="E5:M5"/>
    <mergeCell ref="B41:B44"/>
    <mergeCell ref="C41:C44"/>
    <mergeCell ref="D41:D44"/>
    <mergeCell ref="E41:E44"/>
    <mergeCell ref="F41:F44"/>
    <mergeCell ref="A1:XFD1"/>
    <mergeCell ref="J54:J55"/>
    <mergeCell ref="K54:K55"/>
    <mergeCell ref="A37:A55"/>
    <mergeCell ref="B54:B55"/>
    <mergeCell ref="D54:D55"/>
    <mergeCell ref="E54:E55"/>
    <mergeCell ref="F54:F55"/>
    <mergeCell ref="G54:G55"/>
    <mergeCell ref="J49:J51"/>
    <mergeCell ref="K49:K51"/>
    <mergeCell ref="B52:B53"/>
    <mergeCell ref="D52:D53"/>
    <mergeCell ref="E52:E53"/>
    <mergeCell ref="F52:F53"/>
    <mergeCell ref="G52:G53"/>
    <mergeCell ref="C54:C55"/>
    <mergeCell ref="N37:N55"/>
    <mergeCell ref="S41:S44"/>
    <mergeCell ref="S47:S48"/>
    <mergeCell ref="S49:S51"/>
    <mergeCell ref="S52:S53"/>
    <mergeCell ref="S54:S55"/>
    <mergeCell ref="L47:L48"/>
    <mergeCell ref="L49:L51"/>
    <mergeCell ref="L52:L53"/>
    <mergeCell ref="L54:L55"/>
    <mergeCell ref="I52:I53"/>
    <mergeCell ref="J52:J53"/>
    <mergeCell ref="K52:K53"/>
    <mergeCell ref="C52:C53"/>
    <mergeCell ref="G41:G44"/>
    <mergeCell ref="B18:B20"/>
    <mergeCell ref="B22:B26"/>
    <mergeCell ref="B10:B11"/>
    <mergeCell ref="B14:B15"/>
    <mergeCell ref="F49:F51"/>
    <mergeCell ref="B49:B51"/>
    <mergeCell ref="C49:C51"/>
    <mergeCell ref="D49:D51"/>
    <mergeCell ref="E49:E51"/>
    <mergeCell ref="A32:D32"/>
    <mergeCell ref="A27:D27"/>
    <mergeCell ref="A17:A26"/>
    <mergeCell ref="A28:A31"/>
    <mergeCell ref="C28:D28"/>
    <mergeCell ref="C30:D30"/>
    <mergeCell ref="C17:D17"/>
  </mergeCells>
  <phoneticPr fontId="27" type="noConversion"/>
  <hyperlinks>
    <hyperlink ref="A1" location="Contenidos!A1" display="INICIO" xr:uid="{C6B1EE39-CC37-44E7-BE8B-60D0E80566C6}"/>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4F79-CA2E-4C0C-AD46-D49743F65A17}">
  <sheetPr>
    <tabColor theme="0" tint="-0.14999847407452621"/>
  </sheetPr>
  <dimension ref="A1:M24"/>
  <sheetViews>
    <sheetView showGridLines="0" zoomScale="48" zoomScaleNormal="237" workbookViewId="0">
      <pane ySplit="4" topLeftCell="A14" activePane="bottomLeft" state="frozen"/>
      <selection pane="bottomLeft" activeCell="B23" sqref="B23"/>
    </sheetView>
  </sheetViews>
  <sheetFormatPr defaultColWidth="8.5703125" defaultRowHeight="14.45"/>
  <cols>
    <col min="1" max="1" width="12.7109375" customWidth="1"/>
    <col min="2" max="2" width="32.140625" bestFit="1" customWidth="1"/>
    <col min="3" max="3" width="98.140625" bestFit="1" customWidth="1"/>
    <col min="4" max="4" width="28.85546875" bestFit="1" customWidth="1"/>
    <col min="5" max="5" width="28.5703125" bestFit="1" customWidth="1"/>
    <col min="6" max="6" width="16.28515625" customWidth="1"/>
  </cols>
  <sheetData>
    <row r="1" spans="1:13" s="431" customFormat="1" ht="99.95" customHeight="1">
      <c r="A1" s="566"/>
      <c r="B1" s="566"/>
      <c r="C1" s="566"/>
      <c r="D1" s="566"/>
      <c r="E1" s="566"/>
      <c r="F1" s="566"/>
      <c r="G1" s="566"/>
      <c r="H1" s="566"/>
      <c r="I1" s="566"/>
      <c r="J1" s="566"/>
      <c r="K1" s="566"/>
      <c r="L1" s="566"/>
      <c r="M1" s="566"/>
    </row>
    <row r="2" spans="1:13" ht="18.600000000000001">
      <c r="A2" s="556" t="s">
        <v>620</v>
      </c>
      <c r="B2" s="557"/>
      <c r="C2" s="557"/>
      <c r="D2" s="557"/>
      <c r="E2" s="558"/>
      <c r="F2" s="218"/>
      <c r="G2" s="11"/>
      <c r="H2" s="11"/>
      <c r="I2" s="11"/>
      <c r="J2" s="11"/>
      <c r="K2" s="11"/>
      <c r="L2" s="11"/>
      <c r="M2" s="11"/>
    </row>
    <row r="3" spans="1:13" ht="25.5" customHeight="1">
      <c r="A3" s="578" t="s">
        <v>145</v>
      </c>
      <c r="B3" s="578"/>
      <c r="C3" s="578"/>
      <c r="D3" s="578"/>
      <c r="E3" s="583" t="s">
        <v>146</v>
      </c>
      <c r="G3" s="11"/>
      <c r="H3" s="11"/>
      <c r="I3" s="11"/>
      <c r="J3" s="11"/>
      <c r="K3" s="11"/>
      <c r="L3" s="11"/>
      <c r="M3" s="11"/>
    </row>
    <row r="4" spans="1:13" ht="26.1" customHeight="1">
      <c r="A4" s="80" t="s">
        <v>23</v>
      </c>
      <c r="B4" s="80" t="s">
        <v>621</v>
      </c>
      <c r="C4" s="80" t="s">
        <v>148</v>
      </c>
      <c r="D4" s="80" t="s">
        <v>149</v>
      </c>
      <c r="E4" s="580"/>
      <c r="G4" s="83"/>
      <c r="H4" s="83"/>
      <c r="I4" s="83"/>
      <c r="J4" s="83"/>
      <c r="K4" s="83"/>
      <c r="L4" s="83"/>
      <c r="M4" s="83"/>
    </row>
    <row r="5" spans="1:13" ht="18.600000000000001">
      <c r="A5" s="577" t="s">
        <v>622</v>
      </c>
      <c r="B5" s="577"/>
      <c r="C5" s="577"/>
      <c r="D5" s="577"/>
      <c r="E5" s="113"/>
      <c r="G5" s="12"/>
      <c r="H5" s="12"/>
      <c r="I5" s="12"/>
      <c r="J5" s="12"/>
      <c r="K5" s="12"/>
      <c r="L5" s="12"/>
      <c r="M5" s="12"/>
    </row>
    <row r="6" spans="1:13" ht="43.5">
      <c r="A6" s="691" t="s">
        <v>101</v>
      </c>
      <c r="B6" s="693">
        <v>96</v>
      </c>
      <c r="C6" s="559" t="s">
        <v>623</v>
      </c>
      <c r="D6" s="223" t="s">
        <v>624</v>
      </c>
      <c r="E6" s="219">
        <v>3.0000000000000001E-3</v>
      </c>
      <c r="G6" s="14"/>
    </row>
    <row r="7" spans="1:13" ht="43.5">
      <c r="A7" s="691"/>
      <c r="B7" s="693"/>
      <c r="C7" s="559"/>
      <c r="D7" s="223" t="s">
        <v>625</v>
      </c>
      <c r="E7" s="219">
        <v>0.77</v>
      </c>
    </row>
    <row r="8" spans="1:13" ht="18.600000000000001">
      <c r="A8" s="582" t="s">
        <v>622</v>
      </c>
      <c r="B8" s="582"/>
      <c r="C8" s="582"/>
      <c r="D8" s="582"/>
      <c r="E8" s="80"/>
    </row>
    <row r="9" spans="1:13" ht="15.95">
      <c r="A9" s="154" t="s">
        <v>626</v>
      </c>
      <c r="B9" s="136">
        <v>96</v>
      </c>
      <c r="C9" s="223" t="s">
        <v>627</v>
      </c>
      <c r="D9" s="223" t="s">
        <v>628</v>
      </c>
      <c r="E9" s="136">
        <v>3007</v>
      </c>
    </row>
    <row r="10" spans="1:13">
      <c r="A10" s="135" t="s">
        <v>629</v>
      </c>
      <c r="B10" s="135"/>
      <c r="C10" s="135"/>
      <c r="D10" s="135"/>
      <c r="E10" s="135"/>
    </row>
    <row r="11" spans="1:13">
      <c r="A11" s="68"/>
      <c r="B11" s="68"/>
      <c r="C11" s="68"/>
      <c r="D11" s="68"/>
      <c r="E11" s="68"/>
    </row>
    <row r="12" spans="1:13" ht="18.600000000000001">
      <c r="A12" s="214"/>
      <c r="B12" s="80" t="s">
        <v>621</v>
      </c>
      <c r="C12" s="215" t="s">
        <v>148</v>
      </c>
      <c r="D12" s="80" t="s">
        <v>149</v>
      </c>
      <c r="E12" s="561" t="s">
        <v>146</v>
      </c>
      <c r="F12" s="562"/>
    </row>
    <row r="13" spans="1:13" ht="18.600000000000001">
      <c r="A13" s="580" t="s">
        <v>313</v>
      </c>
      <c r="B13" s="461" t="s">
        <v>630</v>
      </c>
      <c r="C13" s="461"/>
      <c r="D13" s="216"/>
      <c r="E13" s="216" t="s">
        <v>628</v>
      </c>
      <c r="F13" s="216" t="s">
        <v>631</v>
      </c>
    </row>
    <row r="14" spans="1:13" ht="14.45" customHeight="1">
      <c r="A14" s="580"/>
      <c r="B14" s="693">
        <v>92</v>
      </c>
      <c r="C14" s="221" t="s">
        <v>632</v>
      </c>
      <c r="D14" s="222" t="s">
        <v>149</v>
      </c>
      <c r="E14" s="217">
        <v>211</v>
      </c>
      <c r="F14" s="702">
        <v>558</v>
      </c>
    </row>
    <row r="15" spans="1:13" ht="14.45" customHeight="1">
      <c r="A15" s="580"/>
      <c r="B15" s="693"/>
      <c r="C15" s="221" t="s">
        <v>633</v>
      </c>
      <c r="D15" s="222" t="s">
        <v>149</v>
      </c>
      <c r="E15" s="217">
        <v>2836</v>
      </c>
      <c r="F15" s="702"/>
    </row>
    <row r="16" spans="1:13" ht="14.45" customHeight="1">
      <c r="A16" s="580"/>
      <c r="B16" s="693"/>
      <c r="C16" s="221" t="s">
        <v>634</v>
      </c>
      <c r="D16" s="222" t="s">
        <v>149</v>
      </c>
      <c r="E16" s="702">
        <v>3047</v>
      </c>
      <c r="F16" s="702"/>
    </row>
    <row r="18" spans="1:5" ht="18.600000000000001">
      <c r="A18" s="137"/>
      <c r="B18" s="80" t="s">
        <v>621</v>
      </c>
      <c r="C18" s="80" t="s">
        <v>148</v>
      </c>
      <c r="D18" s="80" t="s">
        <v>149</v>
      </c>
      <c r="E18" s="560" t="s">
        <v>146</v>
      </c>
    </row>
    <row r="19" spans="1:5" ht="18.600000000000001">
      <c r="A19" s="703" t="s">
        <v>34</v>
      </c>
      <c r="B19" s="563" t="s">
        <v>635</v>
      </c>
      <c r="C19" s="564"/>
      <c r="D19" s="138"/>
      <c r="E19" s="560"/>
    </row>
    <row r="20" spans="1:5">
      <c r="A20" s="704"/>
      <c r="B20" s="565">
        <v>95</v>
      </c>
      <c r="C20" s="221" t="s">
        <v>636</v>
      </c>
      <c r="D20" s="222" t="s">
        <v>149</v>
      </c>
      <c r="E20" s="139">
        <v>953</v>
      </c>
    </row>
    <row r="21" spans="1:5">
      <c r="A21" s="704"/>
      <c r="B21" s="565"/>
      <c r="C21" s="221" t="s">
        <v>637</v>
      </c>
      <c r="D21" s="222" t="s">
        <v>149</v>
      </c>
      <c r="E21" s="139">
        <v>1502</v>
      </c>
    </row>
    <row r="22" spans="1:5">
      <c r="A22" s="705"/>
      <c r="B22" s="565"/>
      <c r="C22" s="221" t="s">
        <v>638</v>
      </c>
      <c r="D22" s="222" t="s">
        <v>149</v>
      </c>
      <c r="E22" s="139">
        <v>501</v>
      </c>
    </row>
    <row r="23" spans="1:5" ht="18.95" customHeight="1">
      <c r="A23" s="140" t="s">
        <v>639</v>
      </c>
      <c r="D23" s="141"/>
    </row>
    <row r="24" spans="1:5" ht="18.600000000000001">
      <c r="C24" s="706"/>
      <c r="D24" s="706"/>
    </row>
  </sheetData>
  <mergeCells count="20">
    <mergeCell ref="C24:D24"/>
    <mergeCell ref="F14:F15"/>
    <mergeCell ref="A6:A7"/>
    <mergeCell ref="C6:C7"/>
    <mergeCell ref="A8:D8"/>
    <mergeCell ref="E16:F16"/>
    <mergeCell ref="E18:E19"/>
    <mergeCell ref="B6:B7"/>
    <mergeCell ref="B14:B16"/>
    <mergeCell ref="E12:F12"/>
    <mergeCell ref="A19:A22"/>
    <mergeCell ref="B19:C19"/>
    <mergeCell ref="B20:B22"/>
    <mergeCell ref="A13:A16"/>
    <mergeCell ref="B13:C13"/>
    <mergeCell ref="A1:XFD1"/>
    <mergeCell ref="A3:D3"/>
    <mergeCell ref="A5:D5"/>
    <mergeCell ref="E3:E4"/>
    <mergeCell ref="A2:E2"/>
  </mergeCells>
  <phoneticPr fontId="27" type="noConversion"/>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443D1-3C82-4296-8572-EC94BB1DB6E7}">
  <sheetPr>
    <tabColor rgb="FF71C6E8"/>
  </sheetPr>
  <dimension ref="A1:L25"/>
  <sheetViews>
    <sheetView showGridLines="0" zoomScale="63" zoomScaleNormal="110" workbookViewId="0">
      <selection activeCell="B18" sqref="B18"/>
    </sheetView>
  </sheetViews>
  <sheetFormatPr defaultColWidth="8.5703125" defaultRowHeight="14.45"/>
  <cols>
    <col min="2" max="2" width="36.42578125" bestFit="1" customWidth="1"/>
    <col min="3" max="3" width="15.42578125" customWidth="1"/>
    <col min="4" max="4" width="12.85546875" customWidth="1"/>
    <col min="5" max="5" width="13.28515625" customWidth="1"/>
    <col min="6" max="6" width="10.42578125" customWidth="1"/>
    <col min="7" max="7" width="18.85546875" customWidth="1"/>
    <col min="8" max="8" width="25.42578125" bestFit="1" customWidth="1"/>
    <col min="9" max="9" width="12.85546875" bestFit="1" customWidth="1"/>
    <col min="12" max="12" width="27.5703125" bestFit="1" customWidth="1"/>
  </cols>
  <sheetData>
    <row r="1" spans="1:12" s="431" customFormat="1" ht="99.95" customHeight="1">
      <c r="A1" s="707"/>
      <c r="B1" s="566"/>
      <c r="C1" s="566"/>
      <c r="D1" s="566"/>
      <c r="E1" s="566"/>
      <c r="F1" s="566"/>
      <c r="G1" s="566"/>
      <c r="H1" s="566"/>
      <c r="I1" s="566"/>
      <c r="J1" s="566"/>
      <c r="K1" s="566"/>
      <c r="L1" s="566"/>
    </row>
    <row r="2" spans="1:12" ht="18.600000000000001">
      <c r="B2" s="611" t="s">
        <v>640</v>
      </c>
      <c r="C2" s="611"/>
      <c r="D2" s="611"/>
      <c r="E2" s="611"/>
      <c r="F2" s="611"/>
      <c r="G2" s="611"/>
      <c r="H2" s="611"/>
      <c r="I2" s="611"/>
      <c r="J2" s="611"/>
      <c r="K2" s="611"/>
      <c r="L2" s="611"/>
    </row>
    <row r="3" spans="1:12" ht="18.75" customHeight="1">
      <c r="B3" s="69" t="s">
        <v>641</v>
      </c>
      <c r="C3" s="69" t="s">
        <v>642</v>
      </c>
      <c r="D3" s="69" t="s">
        <v>643</v>
      </c>
      <c r="E3" s="69" t="s">
        <v>644</v>
      </c>
      <c r="F3" s="69" t="s">
        <v>645</v>
      </c>
      <c r="G3" s="69" t="s">
        <v>646</v>
      </c>
      <c r="H3" s="69" t="s">
        <v>647</v>
      </c>
      <c r="I3" s="69" t="s">
        <v>648</v>
      </c>
      <c r="J3" s="69" t="s">
        <v>649</v>
      </c>
      <c r="K3" s="69" t="s">
        <v>650</v>
      </c>
      <c r="L3" s="69" t="s">
        <v>651</v>
      </c>
    </row>
    <row r="4" spans="1:12" ht="18.75" customHeight="1">
      <c r="B4" s="131" t="s">
        <v>652</v>
      </c>
      <c r="C4" s="132" t="s">
        <v>653</v>
      </c>
      <c r="D4" s="132" t="s">
        <v>653</v>
      </c>
      <c r="E4" s="132" t="s">
        <v>653</v>
      </c>
      <c r="F4" s="132" t="s">
        <v>653</v>
      </c>
      <c r="G4" s="132" t="s">
        <v>653</v>
      </c>
      <c r="H4" s="132"/>
      <c r="I4" s="132" t="s">
        <v>653</v>
      </c>
      <c r="J4" s="132" t="s">
        <v>653</v>
      </c>
      <c r="K4" s="132" t="s">
        <v>653</v>
      </c>
      <c r="L4" s="132" t="s">
        <v>653</v>
      </c>
    </row>
    <row r="5" spans="1:12" ht="18.75" customHeight="1">
      <c r="B5" s="131" t="s">
        <v>654</v>
      </c>
      <c r="C5" s="132" t="s">
        <v>653</v>
      </c>
      <c r="D5" s="132" t="s">
        <v>653</v>
      </c>
      <c r="E5" s="132" t="s">
        <v>653</v>
      </c>
      <c r="F5" s="132" t="s">
        <v>653</v>
      </c>
      <c r="G5" s="132" t="s">
        <v>653</v>
      </c>
      <c r="H5" s="132" t="s">
        <v>653</v>
      </c>
      <c r="I5" s="132"/>
      <c r="J5" s="132" t="s">
        <v>653</v>
      </c>
      <c r="K5" s="132" t="s">
        <v>653</v>
      </c>
      <c r="L5" s="132" t="s">
        <v>653</v>
      </c>
    </row>
    <row r="6" spans="1:12" ht="18.75" customHeight="1">
      <c r="B6" s="131" t="s">
        <v>655</v>
      </c>
      <c r="C6" s="132" t="s">
        <v>653</v>
      </c>
      <c r="D6" s="133"/>
      <c r="E6" s="132" t="s">
        <v>653</v>
      </c>
      <c r="F6" s="132" t="s">
        <v>653</v>
      </c>
      <c r="G6" s="132" t="s">
        <v>653</v>
      </c>
      <c r="H6" s="132"/>
      <c r="I6" s="132"/>
      <c r="J6" s="132" t="s">
        <v>653</v>
      </c>
      <c r="K6" s="132" t="s">
        <v>653</v>
      </c>
      <c r="L6" s="132" t="s">
        <v>653</v>
      </c>
    </row>
    <row r="7" spans="1:12" ht="18.75" customHeight="1">
      <c r="B7" s="131" t="s">
        <v>656</v>
      </c>
      <c r="C7" s="132" t="s">
        <v>653</v>
      </c>
      <c r="D7" s="132" t="s">
        <v>653</v>
      </c>
      <c r="E7" s="132" t="s">
        <v>653</v>
      </c>
      <c r="F7" s="132" t="s">
        <v>653</v>
      </c>
      <c r="G7" s="132" t="s">
        <v>653</v>
      </c>
      <c r="H7" s="132" t="s">
        <v>653</v>
      </c>
      <c r="I7" s="132"/>
      <c r="J7" s="132" t="s">
        <v>653</v>
      </c>
      <c r="K7" s="132" t="s">
        <v>653</v>
      </c>
      <c r="L7" s="132" t="s">
        <v>653</v>
      </c>
    </row>
    <row r="8" spans="1:12">
      <c r="B8" s="131" t="s">
        <v>657</v>
      </c>
      <c r="C8" s="132" t="s">
        <v>653</v>
      </c>
      <c r="D8" s="132" t="s">
        <v>653</v>
      </c>
      <c r="E8" s="132" t="s">
        <v>653</v>
      </c>
      <c r="F8" s="132" t="s">
        <v>653</v>
      </c>
      <c r="G8" s="132" t="s">
        <v>653</v>
      </c>
      <c r="H8" s="132"/>
      <c r="I8" s="132" t="s">
        <v>653</v>
      </c>
      <c r="J8" s="132" t="s">
        <v>653</v>
      </c>
      <c r="K8" s="132" t="s">
        <v>653</v>
      </c>
      <c r="L8" s="132" t="s">
        <v>653</v>
      </c>
    </row>
    <row r="9" spans="1:12">
      <c r="B9" s="131" t="s">
        <v>658</v>
      </c>
      <c r="C9" s="132" t="s">
        <v>653</v>
      </c>
      <c r="D9" s="132" t="s">
        <v>653</v>
      </c>
      <c r="E9" s="132" t="s">
        <v>653</v>
      </c>
      <c r="F9" s="132" t="s">
        <v>653</v>
      </c>
      <c r="G9" s="132" t="s">
        <v>653</v>
      </c>
      <c r="H9" s="132"/>
      <c r="I9" s="132" t="s">
        <v>653</v>
      </c>
      <c r="J9" s="132" t="s">
        <v>653</v>
      </c>
      <c r="K9" s="132" t="s">
        <v>653</v>
      </c>
      <c r="L9" s="132" t="s">
        <v>653</v>
      </c>
    </row>
    <row r="10" spans="1:12">
      <c r="B10" s="131" t="s">
        <v>659</v>
      </c>
      <c r="C10" s="132" t="s">
        <v>653</v>
      </c>
      <c r="D10" s="132" t="s">
        <v>653</v>
      </c>
      <c r="E10" s="132" t="s">
        <v>653</v>
      </c>
      <c r="F10" s="132" t="s">
        <v>653</v>
      </c>
      <c r="G10" s="132" t="s">
        <v>653</v>
      </c>
      <c r="H10" s="132"/>
      <c r="I10" s="132"/>
      <c r="J10" s="132" t="s">
        <v>653</v>
      </c>
      <c r="K10" s="132" t="s">
        <v>653</v>
      </c>
      <c r="L10" s="132" t="s">
        <v>653</v>
      </c>
    </row>
    <row r="11" spans="1:12">
      <c r="B11" s="131" t="s">
        <v>660</v>
      </c>
      <c r="C11" s="132" t="s">
        <v>653</v>
      </c>
      <c r="D11" s="132" t="s">
        <v>653</v>
      </c>
      <c r="E11" s="132" t="s">
        <v>653</v>
      </c>
      <c r="F11" s="132" t="s">
        <v>653</v>
      </c>
      <c r="G11" s="132" t="s">
        <v>653</v>
      </c>
      <c r="H11" s="132"/>
      <c r="I11" s="132" t="s">
        <v>653</v>
      </c>
      <c r="J11" s="132" t="s">
        <v>653</v>
      </c>
      <c r="K11" s="132" t="s">
        <v>653</v>
      </c>
      <c r="L11" s="132" t="s">
        <v>653</v>
      </c>
    </row>
    <row r="12" spans="1:12">
      <c r="B12" s="131" t="s">
        <v>661</v>
      </c>
      <c r="C12" s="132" t="s">
        <v>653</v>
      </c>
      <c r="D12" s="133"/>
      <c r="E12" s="132" t="s">
        <v>653</v>
      </c>
      <c r="F12" s="132" t="s">
        <v>653</v>
      </c>
      <c r="G12" s="132"/>
      <c r="H12" s="132"/>
      <c r="I12" s="132"/>
      <c r="J12" s="132"/>
      <c r="K12" s="132"/>
      <c r="L12" s="132"/>
    </row>
    <row r="13" spans="1:12">
      <c r="D13" s="3"/>
    </row>
    <row r="14" spans="1:12" ht="10.5" customHeight="1">
      <c r="B14" s="32"/>
      <c r="C14" s="32"/>
      <c r="D14" s="32"/>
      <c r="E14" s="32"/>
      <c r="F14" s="32"/>
      <c r="G14" s="32"/>
      <c r="H14" s="32"/>
      <c r="I14" s="32"/>
      <c r="J14" s="32"/>
      <c r="K14" s="32"/>
      <c r="L14" s="32"/>
    </row>
    <row r="16" spans="1:12">
      <c r="B16" s="143" t="s">
        <v>662</v>
      </c>
      <c r="C16" s="144"/>
      <c r="D16" s="144"/>
      <c r="E16" s="144"/>
      <c r="F16" s="144"/>
      <c r="G16" s="144"/>
      <c r="H16" s="144"/>
      <c r="I16" s="144"/>
      <c r="J16" s="144"/>
      <c r="K16" s="144"/>
      <c r="L16" s="144"/>
    </row>
    <row r="17" spans="2:12">
      <c r="B17" s="143" t="s">
        <v>663</v>
      </c>
      <c r="C17" s="144"/>
      <c r="D17" s="144"/>
      <c r="E17" s="144"/>
      <c r="F17" s="144"/>
      <c r="G17" s="145"/>
      <c r="H17" s="144"/>
      <c r="I17" s="144"/>
      <c r="J17" s="144"/>
      <c r="K17" s="144"/>
      <c r="L17" s="144"/>
    </row>
    <row r="18" spans="2:12">
      <c r="B18" s="143" t="s">
        <v>664</v>
      </c>
      <c r="C18" s="144"/>
      <c r="D18" s="144"/>
      <c r="E18" s="144"/>
      <c r="F18" s="144"/>
      <c r="G18" s="144"/>
      <c r="H18" s="144"/>
      <c r="I18" s="144"/>
      <c r="J18" s="144"/>
      <c r="K18" s="144"/>
      <c r="L18" s="144"/>
    </row>
    <row r="19" spans="2:12">
      <c r="B19" s="143" t="s">
        <v>665</v>
      </c>
      <c r="C19" s="144"/>
      <c r="D19" s="144"/>
      <c r="E19" s="144"/>
      <c r="F19" s="144"/>
      <c r="G19" s="144"/>
      <c r="H19" s="144"/>
      <c r="I19" s="144"/>
      <c r="J19" s="144"/>
      <c r="K19" s="144"/>
      <c r="L19" s="144"/>
    </row>
    <row r="20" spans="2:12">
      <c r="B20" s="143" t="s">
        <v>666</v>
      </c>
      <c r="C20" s="144"/>
      <c r="D20" s="144"/>
      <c r="E20" s="144"/>
      <c r="F20" s="144"/>
      <c r="G20" s="144"/>
      <c r="H20" s="144"/>
      <c r="I20" s="144"/>
      <c r="J20" s="144"/>
      <c r="K20" s="144"/>
      <c r="L20" s="144"/>
    </row>
    <row r="21" spans="2:12">
      <c r="B21" s="143" t="s">
        <v>667</v>
      </c>
      <c r="C21" s="144"/>
      <c r="D21" s="144"/>
      <c r="E21" s="144"/>
      <c r="F21" s="144"/>
      <c r="G21" s="144"/>
      <c r="H21" s="144"/>
      <c r="I21" s="144"/>
      <c r="J21" s="144"/>
      <c r="K21" s="144"/>
      <c r="L21" s="144"/>
    </row>
    <row r="22" spans="2:12">
      <c r="B22" s="143" t="s">
        <v>668</v>
      </c>
      <c r="C22" s="144"/>
      <c r="D22" s="144"/>
      <c r="E22" s="144"/>
      <c r="F22" s="144"/>
      <c r="G22" s="144"/>
      <c r="H22" s="144"/>
      <c r="I22" s="144"/>
      <c r="J22" s="144"/>
      <c r="K22" s="144"/>
      <c r="L22" s="144"/>
    </row>
    <row r="23" spans="2:12">
      <c r="B23" s="143" t="s">
        <v>669</v>
      </c>
      <c r="C23" s="144"/>
      <c r="D23" s="144"/>
      <c r="E23" s="144"/>
      <c r="F23" s="144"/>
      <c r="G23" s="144"/>
      <c r="H23" s="144"/>
      <c r="I23" s="144"/>
      <c r="J23" s="144"/>
      <c r="K23" s="144"/>
      <c r="L23" s="144"/>
    </row>
    <row r="24" spans="2:12">
      <c r="B24" s="143" t="s">
        <v>670</v>
      </c>
      <c r="C24" s="144"/>
      <c r="D24" s="144"/>
      <c r="E24" s="144"/>
      <c r="F24" s="144"/>
      <c r="G24" s="144"/>
      <c r="H24" s="144"/>
      <c r="I24" s="144"/>
      <c r="J24" s="144"/>
      <c r="K24" s="144"/>
      <c r="L24" s="144"/>
    </row>
    <row r="25" spans="2:12">
      <c r="B25" s="143" t="s">
        <v>671</v>
      </c>
      <c r="C25" s="144"/>
      <c r="D25" s="144"/>
      <c r="E25" s="144"/>
      <c r="F25" s="144"/>
      <c r="G25" s="144"/>
      <c r="H25" s="144"/>
      <c r="I25" s="144"/>
      <c r="J25" s="144"/>
      <c r="K25" s="144"/>
      <c r="L25" s="144"/>
    </row>
  </sheetData>
  <mergeCells count="2">
    <mergeCell ref="B2:L2"/>
    <mergeCell ref="A1:XFD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24374-786F-4467-A7D2-AF7DC8C990E5}">
  <sheetPr>
    <tabColor theme="0" tint="-4.9989318521683403E-2"/>
  </sheetPr>
  <dimension ref="A1:J57"/>
  <sheetViews>
    <sheetView showGridLines="0" zoomScale="54" zoomScaleNormal="40" workbookViewId="0">
      <pane xSplit="1" ySplit="2" topLeftCell="B3" activePane="bottomRight" state="frozen"/>
      <selection pane="bottomRight" sqref="A1:XFD1"/>
      <selection pane="bottomLeft" activeCell="A6" sqref="A6"/>
      <selection pane="topRight" activeCell="C1" sqref="C1"/>
    </sheetView>
  </sheetViews>
  <sheetFormatPr defaultColWidth="11.42578125" defaultRowHeight="60" customHeight="1"/>
  <cols>
    <col min="1" max="1" width="27.140625" style="6" customWidth="1"/>
    <col min="2" max="2" width="23.42578125" style="6" customWidth="1"/>
    <col min="3" max="4" width="22.85546875" style="6" customWidth="1"/>
    <col min="5" max="5" width="59.7109375" style="6" customWidth="1"/>
    <col min="6" max="6" width="11.42578125" style="6" bestFit="1" customWidth="1"/>
    <col min="7" max="16384" width="11.42578125" style="6"/>
  </cols>
  <sheetData>
    <row r="1" spans="1:5" s="433" customFormat="1" ht="60" customHeight="1">
      <c r="A1" s="567"/>
      <c r="B1" s="567"/>
      <c r="C1" s="567"/>
      <c r="D1" s="567"/>
      <c r="E1" s="567"/>
    </row>
    <row r="2" spans="1:5" ht="60" customHeight="1">
      <c r="A2" s="213" t="s">
        <v>16</v>
      </c>
      <c r="B2" s="213" t="s">
        <v>17</v>
      </c>
      <c r="C2" s="213" t="s">
        <v>18</v>
      </c>
      <c r="D2" s="213" t="s">
        <v>19</v>
      </c>
      <c r="E2" s="213" t="s">
        <v>20</v>
      </c>
    </row>
    <row r="3" spans="1:5" ht="60" customHeight="1">
      <c r="A3" s="113" t="s">
        <v>21</v>
      </c>
      <c r="B3" s="301" t="s">
        <v>22</v>
      </c>
      <c r="C3" s="302" t="s">
        <v>23</v>
      </c>
      <c r="D3" s="293" t="str">
        <f>"2-7"</f>
        <v>2-7</v>
      </c>
      <c r="E3" s="303" t="s">
        <v>24</v>
      </c>
    </row>
    <row r="4" spans="1:5" ht="60" customHeight="1">
      <c r="A4" s="113" t="s">
        <v>21</v>
      </c>
      <c r="B4" s="301" t="s">
        <v>22</v>
      </c>
      <c r="C4" s="302" t="s">
        <v>23</v>
      </c>
      <c r="D4" s="293" t="str">
        <f>"2-8"</f>
        <v>2-8</v>
      </c>
      <c r="E4" s="303" t="s">
        <v>25</v>
      </c>
    </row>
    <row r="5" spans="1:5" ht="60" customHeight="1">
      <c r="A5" s="113" t="s">
        <v>21</v>
      </c>
      <c r="B5" s="301" t="s">
        <v>26</v>
      </c>
      <c r="C5" s="302" t="s">
        <v>23</v>
      </c>
      <c r="D5" s="293" t="str">
        <f>"2-9"</f>
        <v>2-9</v>
      </c>
      <c r="E5" s="303" t="s">
        <v>27</v>
      </c>
    </row>
    <row r="6" spans="1:5" ht="60" customHeight="1">
      <c r="A6" s="113" t="s">
        <v>21</v>
      </c>
      <c r="B6" s="301" t="s">
        <v>22</v>
      </c>
      <c r="C6" s="302" t="s">
        <v>23</v>
      </c>
      <c r="D6" s="293" t="str">
        <f>"2-30"</f>
        <v>2-30</v>
      </c>
      <c r="E6" s="303" t="s">
        <v>28</v>
      </c>
    </row>
    <row r="7" spans="1:5" ht="60" customHeight="1">
      <c r="A7" s="113" t="s">
        <v>29</v>
      </c>
      <c r="B7" s="301" t="s">
        <v>30</v>
      </c>
      <c r="C7" s="302" t="s">
        <v>23</v>
      </c>
      <c r="D7" s="293" t="s">
        <v>31</v>
      </c>
      <c r="E7" s="303" t="s">
        <v>32</v>
      </c>
    </row>
    <row r="8" spans="1:5" ht="60" customHeight="1">
      <c r="A8" s="113" t="s">
        <v>29</v>
      </c>
      <c r="B8" s="304" t="s">
        <v>33</v>
      </c>
      <c r="C8" s="302" t="s">
        <v>23</v>
      </c>
      <c r="D8" s="293" t="s">
        <v>34</v>
      </c>
      <c r="E8" s="303" t="s">
        <v>35</v>
      </c>
    </row>
    <row r="9" spans="1:5" ht="60" customHeight="1">
      <c r="A9" s="113" t="s">
        <v>29</v>
      </c>
      <c r="B9" s="305" t="s">
        <v>36</v>
      </c>
      <c r="C9" s="302" t="s">
        <v>23</v>
      </c>
      <c r="D9" s="293" t="s">
        <v>37</v>
      </c>
      <c r="E9" s="303" t="s">
        <v>38</v>
      </c>
    </row>
    <row r="10" spans="1:5" ht="60" customHeight="1">
      <c r="A10" s="113" t="s">
        <v>29</v>
      </c>
      <c r="B10" s="305" t="s">
        <v>36</v>
      </c>
      <c r="C10" s="302" t="s">
        <v>23</v>
      </c>
      <c r="D10" s="293" t="s">
        <v>39</v>
      </c>
      <c r="E10" s="303" t="s">
        <v>40</v>
      </c>
    </row>
    <row r="11" spans="1:5" ht="60" customHeight="1">
      <c r="A11" s="113" t="s">
        <v>29</v>
      </c>
      <c r="B11" s="305" t="s">
        <v>36</v>
      </c>
      <c r="C11" s="302" t="s">
        <v>41</v>
      </c>
      <c r="D11" s="293" t="s">
        <v>42</v>
      </c>
      <c r="E11" s="303" t="s">
        <v>43</v>
      </c>
    </row>
    <row r="12" spans="1:5" ht="60" customHeight="1">
      <c r="A12" s="113" t="s">
        <v>44</v>
      </c>
      <c r="B12" s="305" t="s">
        <v>45</v>
      </c>
      <c r="C12" s="302" t="s">
        <v>23</v>
      </c>
      <c r="D12" s="293" t="s">
        <v>46</v>
      </c>
      <c r="E12" s="303" t="s">
        <v>47</v>
      </c>
    </row>
    <row r="13" spans="1:5" ht="60" customHeight="1">
      <c r="A13" s="113" t="s">
        <v>44</v>
      </c>
      <c r="B13" s="305" t="s">
        <v>45</v>
      </c>
      <c r="C13" s="302" t="s">
        <v>23</v>
      </c>
      <c r="D13" s="293" t="s">
        <v>48</v>
      </c>
      <c r="E13" s="303" t="s">
        <v>49</v>
      </c>
    </row>
    <row r="14" spans="1:5" ht="60" customHeight="1">
      <c r="A14" s="113" t="s">
        <v>44</v>
      </c>
      <c r="B14" s="305" t="s">
        <v>45</v>
      </c>
      <c r="C14" s="302" t="s">
        <v>23</v>
      </c>
      <c r="D14" s="293" t="s">
        <v>50</v>
      </c>
      <c r="E14" s="303" t="s">
        <v>51</v>
      </c>
    </row>
    <row r="15" spans="1:5" ht="60" customHeight="1">
      <c r="A15" s="113" t="s">
        <v>44</v>
      </c>
      <c r="B15" s="305" t="s">
        <v>45</v>
      </c>
      <c r="C15" s="302" t="s">
        <v>41</v>
      </c>
      <c r="D15" s="293" t="s">
        <v>52</v>
      </c>
      <c r="E15" s="303" t="s">
        <v>53</v>
      </c>
    </row>
    <row r="16" spans="1:5" ht="60" customHeight="1">
      <c r="A16" s="113" t="s">
        <v>44</v>
      </c>
      <c r="B16" s="305" t="s">
        <v>54</v>
      </c>
      <c r="C16" s="302" t="s">
        <v>23</v>
      </c>
      <c r="D16" s="293" t="s">
        <v>55</v>
      </c>
      <c r="E16" s="303" t="s">
        <v>56</v>
      </c>
    </row>
    <row r="17" spans="1:10" ht="60" customHeight="1">
      <c r="A17" s="113" t="s">
        <v>44</v>
      </c>
      <c r="B17" s="305" t="s">
        <v>54</v>
      </c>
      <c r="C17" s="302" t="s">
        <v>23</v>
      </c>
      <c r="D17" s="293" t="s">
        <v>57</v>
      </c>
      <c r="E17" s="303" t="s">
        <v>58</v>
      </c>
    </row>
    <row r="18" spans="1:10" ht="60" customHeight="1">
      <c r="A18" s="113" t="s">
        <v>44</v>
      </c>
      <c r="B18" s="305" t="s">
        <v>54</v>
      </c>
      <c r="C18" s="302" t="s">
        <v>23</v>
      </c>
      <c r="D18" s="293" t="s">
        <v>59</v>
      </c>
      <c r="E18" s="303" t="s">
        <v>60</v>
      </c>
    </row>
    <row r="19" spans="1:10" ht="60" customHeight="1">
      <c r="A19" s="113" t="s">
        <v>44</v>
      </c>
      <c r="B19" s="305" t="s">
        <v>54</v>
      </c>
      <c r="C19" s="302" t="s">
        <v>41</v>
      </c>
      <c r="D19" s="293" t="s">
        <v>61</v>
      </c>
      <c r="E19" s="303" t="s">
        <v>62</v>
      </c>
    </row>
    <row r="20" spans="1:10" ht="60" customHeight="1">
      <c r="A20" s="113" t="s">
        <v>44</v>
      </c>
      <c r="B20" s="305" t="s">
        <v>54</v>
      </c>
      <c r="C20" s="302" t="s">
        <v>41</v>
      </c>
      <c r="D20" s="293" t="s">
        <v>63</v>
      </c>
      <c r="E20" s="303" t="s">
        <v>64</v>
      </c>
    </row>
    <row r="21" spans="1:10" ht="60" customHeight="1">
      <c r="A21" s="113" t="s">
        <v>44</v>
      </c>
      <c r="B21" s="305" t="s">
        <v>65</v>
      </c>
      <c r="C21" s="302" t="s">
        <v>23</v>
      </c>
      <c r="D21" s="293" t="s">
        <v>66</v>
      </c>
      <c r="E21" s="303" t="s">
        <v>67</v>
      </c>
    </row>
    <row r="22" spans="1:10" ht="60" customHeight="1">
      <c r="A22" s="113" t="s">
        <v>44</v>
      </c>
      <c r="B22" s="305" t="s">
        <v>65</v>
      </c>
      <c r="C22" s="302" t="s">
        <v>41</v>
      </c>
      <c r="D22" s="293" t="s">
        <v>68</v>
      </c>
      <c r="E22" s="303" t="s">
        <v>69</v>
      </c>
      <c r="J22" s="432"/>
    </row>
    <row r="23" spans="1:10" ht="60" customHeight="1">
      <c r="A23" s="113" t="s">
        <v>44</v>
      </c>
      <c r="B23" s="305" t="s">
        <v>65</v>
      </c>
      <c r="C23" s="302" t="s">
        <v>41</v>
      </c>
      <c r="D23" s="293" t="s">
        <v>70</v>
      </c>
      <c r="E23" s="303" t="s">
        <v>71</v>
      </c>
      <c r="J23" s="432"/>
    </row>
    <row r="24" spans="1:10" ht="60" customHeight="1">
      <c r="A24" s="113" t="s">
        <v>44</v>
      </c>
      <c r="B24" s="305" t="s">
        <v>45</v>
      </c>
      <c r="C24" s="302" t="s">
        <v>23</v>
      </c>
      <c r="D24" s="293" t="s">
        <v>72</v>
      </c>
      <c r="E24" s="303" t="s">
        <v>73</v>
      </c>
      <c r="J24" s="432"/>
    </row>
    <row r="25" spans="1:10" ht="60" customHeight="1">
      <c r="A25" s="113" t="s">
        <v>44</v>
      </c>
      <c r="B25" s="305" t="s">
        <v>45</v>
      </c>
      <c r="C25" s="302" t="s">
        <v>23</v>
      </c>
      <c r="D25" s="293" t="s">
        <v>74</v>
      </c>
      <c r="E25" s="303" t="s">
        <v>75</v>
      </c>
    </row>
    <row r="26" spans="1:10" ht="60" customHeight="1">
      <c r="A26" s="113" t="s">
        <v>44</v>
      </c>
      <c r="B26" s="305" t="s">
        <v>45</v>
      </c>
      <c r="C26" s="302" t="s">
        <v>23</v>
      </c>
      <c r="D26" s="293" t="s">
        <v>76</v>
      </c>
      <c r="E26" s="303" t="s">
        <v>77</v>
      </c>
    </row>
    <row r="27" spans="1:10" ht="60" customHeight="1">
      <c r="A27" s="113" t="s">
        <v>44</v>
      </c>
      <c r="B27" s="305" t="s">
        <v>45</v>
      </c>
      <c r="C27" s="302" t="s">
        <v>23</v>
      </c>
      <c r="D27" s="293" t="s">
        <v>78</v>
      </c>
      <c r="E27" s="303" t="s">
        <v>79</v>
      </c>
    </row>
    <row r="28" spans="1:10" ht="60" customHeight="1">
      <c r="A28" s="113" t="s">
        <v>44</v>
      </c>
      <c r="B28" s="305" t="s">
        <v>45</v>
      </c>
      <c r="C28" s="302" t="s">
        <v>23</v>
      </c>
      <c r="D28" s="293" t="s">
        <v>80</v>
      </c>
      <c r="E28" s="303" t="s">
        <v>81</v>
      </c>
    </row>
    <row r="29" spans="1:10" ht="60" customHeight="1">
      <c r="A29" s="113" t="s">
        <v>44</v>
      </c>
      <c r="B29" s="305" t="s">
        <v>45</v>
      </c>
      <c r="C29" s="302" t="s">
        <v>41</v>
      </c>
      <c r="D29" s="293" t="s">
        <v>82</v>
      </c>
      <c r="E29" s="303" t="s">
        <v>83</v>
      </c>
    </row>
    <row r="30" spans="1:10" ht="60" customHeight="1">
      <c r="A30" s="113" t="s">
        <v>44</v>
      </c>
      <c r="B30" s="305" t="s">
        <v>45</v>
      </c>
      <c r="C30" s="302" t="s">
        <v>23</v>
      </c>
      <c r="D30" s="293" t="s">
        <v>84</v>
      </c>
      <c r="E30" s="303" t="s">
        <v>85</v>
      </c>
    </row>
    <row r="31" spans="1:10" ht="60" customHeight="1">
      <c r="A31" s="113" t="s">
        <v>44</v>
      </c>
      <c r="B31" s="305" t="s">
        <v>45</v>
      </c>
      <c r="C31" s="302" t="s">
        <v>41</v>
      </c>
      <c r="D31" s="293" t="s">
        <v>86</v>
      </c>
      <c r="E31" s="303" t="s">
        <v>87</v>
      </c>
    </row>
    <row r="32" spans="1:10" ht="60" customHeight="1">
      <c r="A32" s="113" t="s">
        <v>44</v>
      </c>
      <c r="B32" s="305" t="s">
        <v>88</v>
      </c>
      <c r="C32" s="302" t="s">
        <v>23</v>
      </c>
      <c r="D32" s="293" t="s">
        <v>89</v>
      </c>
      <c r="E32" s="303" t="s">
        <v>90</v>
      </c>
    </row>
    <row r="33" spans="1:5" ht="60" customHeight="1">
      <c r="A33" s="113" t="s">
        <v>44</v>
      </c>
      <c r="B33" s="305" t="s">
        <v>88</v>
      </c>
      <c r="C33" s="302" t="s">
        <v>23</v>
      </c>
      <c r="D33" s="293" t="s">
        <v>91</v>
      </c>
      <c r="E33" s="303" t="s">
        <v>92</v>
      </c>
    </row>
    <row r="34" spans="1:5" ht="60" customHeight="1">
      <c r="A34" s="113" t="s">
        <v>44</v>
      </c>
      <c r="B34" s="305" t="s">
        <v>88</v>
      </c>
      <c r="C34" s="302" t="s">
        <v>23</v>
      </c>
      <c r="D34" s="293" t="s">
        <v>93</v>
      </c>
      <c r="E34" s="303" t="s">
        <v>94</v>
      </c>
    </row>
    <row r="35" spans="1:5" ht="60" customHeight="1">
      <c r="A35" s="113" t="s">
        <v>44</v>
      </c>
      <c r="B35" s="305" t="s">
        <v>88</v>
      </c>
      <c r="C35" s="302" t="s">
        <v>41</v>
      </c>
      <c r="D35" s="293" t="s">
        <v>95</v>
      </c>
      <c r="E35" s="303" t="s">
        <v>96</v>
      </c>
    </row>
    <row r="36" spans="1:5" ht="60" customHeight="1">
      <c r="A36" s="113" t="s">
        <v>44</v>
      </c>
      <c r="B36" s="305" t="s">
        <v>88</v>
      </c>
      <c r="C36" s="302" t="s">
        <v>41</v>
      </c>
      <c r="D36" s="293" t="s">
        <v>97</v>
      </c>
      <c r="E36" s="303" t="s">
        <v>98</v>
      </c>
    </row>
    <row r="37" spans="1:5" ht="60" customHeight="1">
      <c r="A37" s="113" t="s">
        <v>44</v>
      </c>
      <c r="B37" s="305" t="s">
        <v>88</v>
      </c>
      <c r="C37" s="302" t="s">
        <v>41</v>
      </c>
      <c r="D37" s="293" t="s">
        <v>99</v>
      </c>
      <c r="E37" s="303" t="s">
        <v>100</v>
      </c>
    </row>
    <row r="38" spans="1:5" ht="60" customHeight="1">
      <c r="A38" s="113" t="s">
        <v>44</v>
      </c>
      <c r="B38" s="304" t="s">
        <v>33</v>
      </c>
      <c r="C38" s="302" t="s">
        <v>23</v>
      </c>
      <c r="D38" s="293" t="s">
        <v>101</v>
      </c>
      <c r="E38" s="303" t="s">
        <v>102</v>
      </c>
    </row>
    <row r="39" spans="1:5" ht="60" customHeight="1">
      <c r="A39" s="113" t="s">
        <v>44</v>
      </c>
      <c r="B39" s="304" t="s">
        <v>33</v>
      </c>
      <c r="C39" s="302" t="s">
        <v>23</v>
      </c>
      <c r="D39" s="293" t="s">
        <v>103</v>
      </c>
      <c r="E39" s="303" t="s">
        <v>104</v>
      </c>
    </row>
    <row r="40" spans="1:5" ht="60" customHeight="1">
      <c r="A40" s="113" t="s">
        <v>44</v>
      </c>
      <c r="B40" s="304" t="s">
        <v>88</v>
      </c>
      <c r="C40" s="302" t="s">
        <v>41</v>
      </c>
      <c r="D40" s="293" t="s">
        <v>105</v>
      </c>
      <c r="E40" s="303" t="s">
        <v>106</v>
      </c>
    </row>
    <row r="41" spans="1:5" ht="60" customHeight="1">
      <c r="A41" s="113" t="s">
        <v>44</v>
      </c>
      <c r="B41" s="304" t="s">
        <v>88</v>
      </c>
      <c r="C41" s="302" t="s">
        <v>41</v>
      </c>
      <c r="D41" s="293" t="s">
        <v>107</v>
      </c>
      <c r="E41" s="303" t="s">
        <v>108</v>
      </c>
    </row>
    <row r="42" spans="1:5" ht="60" customHeight="1">
      <c r="A42" s="113" t="s">
        <v>44</v>
      </c>
      <c r="B42" s="304" t="s">
        <v>88</v>
      </c>
      <c r="C42" s="302" t="s">
        <v>41</v>
      </c>
      <c r="D42" s="293" t="s">
        <v>109</v>
      </c>
      <c r="E42" s="303" t="s">
        <v>110</v>
      </c>
    </row>
    <row r="43" spans="1:5" ht="60" customHeight="1">
      <c r="A43" s="113" t="s">
        <v>111</v>
      </c>
      <c r="B43" s="305" t="s">
        <v>22</v>
      </c>
      <c r="C43" s="302" t="s">
        <v>23</v>
      </c>
      <c r="D43" s="293" t="s">
        <v>112</v>
      </c>
      <c r="E43" s="303" t="s">
        <v>113</v>
      </c>
    </row>
    <row r="44" spans="1:5" ht="60" customHeight="1">
      <c r="A44" s="113" t="s">
        <v>111</v>
      </c>
      <c r="B44" s="305" t="s">
        <v>22</v>
      </c>
      <c r="C44" s="302" t="s">
        <v>23</v>
      </c>
      <c r="D44" s="293" t="s">
        <v>114</v>
      </c>
      <c r="E44" s="303" t="s">
        <v>115</v>
      </c>
    </row>
    <row r="45" spans="1:5" ht="60" customHeight="1">
      <c r="A45" s="113" t="s">
        <v>111</v>
      </c>
      <c r="B45" s="305" t="s">
        <v>22</v>
      </c>
      <c r="C45" s="302" t="s">
        <v>41</v>
      </c>
      <c r="D45" s="293" t="s">
        <v>116</v>
      </c>
      <c r="E45" s="303" t="s">
        <v>117</v>
      </c>
    </row>
    <row r="46" spans="1:5" ht="60" customHeight="1">
      <c r="A46" s="113" t="s">
        <v>111</v>
      </c>
      <c r="B46" s="305" t="s">
        <v>22</v>
      </c>
      <c r="C46" s="302" t="s">
        <v>41</v>
      </c>
      <c r="D46" s="293" t="s">
        <v>118</v>
      </c>
      <c r="E46" s="303" t="s">
        <v>119</v>
      </c>
    </row>
    <row r="47" spans="1:5" ht="60" customHeight="1">
      <c r="A47" s="113" t="s">
        <v>111</v>
      </c>
      <c r="B47" s="305" t="s">
        <v>120</v>
      </c>
      <c r="C47" s="302" t="s">
        <v>23</v>
      </c>
      <c r="D47" s="293" t="s">
        <v>121</v>
      </c>
      <c r="E47" s="303" t="s">
        <v>122</v>
      </c>
    </row>
    <row r="48" spans="1:5" ht="60" customHeight="1">
      <c r="A48" s="113" t="s">
        <v>111</v>
      </c>
      <c r="B48" s="305" t="s">
        <v>120</v>
      </c>
      <c r="C48" s="302" t="s">
        <v>23</v>
      </c>
      <c r="D48" s="293" t="s">
        <v>123</v>
      </c>
      <c r="E48" s="303" t="s">
        <v>124</v>
      </c>
    </row>
    <row r="49" spans="1:5" ht="60" customHeight="1">
      <c r="A49" s="113" t="s">
        <v>111</v>
      </c>
      <c r="B49" s="305" t="s">
        <v>22</v>
      </c>
      <c r="C49" s="302" t="s">
        <v>23</v>
      </c>
      <c r="D49" s="293" t="s">
        <v>125</v>
      </c>
      <c r="E49" s="303" t="s">
        <v>126</v>
      </c>
    </row>
    <row r="50" spans="1:5" ht="60" customHeight="1">
      <c r="A50" s="113" t="s">
        <v>111</v>
      </c>
      <c r="B50" s="305" t="s">
        <v>22</v>
      </c>
      <c r="C50" s="302" t="s">
        <v>23</v>
      </c>
      <c r="D50" s="293" t="s">
        <v>127</v>
      </c>
      <c r="E50" s="303" t="s">
        <v>128</v>
      </c>
    </row>
    <row r="51" spans="1:5" ht="60" customHeight="1">
      <c r="A51" s="113" t="s">
        <v>111</v>
      </c>
      <c r="B51" s="305" t="s">
        <v>129</v>
      </c>
      <c r="C51" s="302" t="s">
        <v>23</v>
      </c>
      <c r="D51" s="293" t="s">
        <v>130</v>
      </c>
      <c r="E51" s="303" t="s">
        <v>131</v>
      </c>
    </row>
    <row r="52" spans="1:5" ht="60" customHeight="1">
      <c r="A52" s="113" t="s">
        <v>111</v>
      </c>
      <c r="B52" s="305" t="s">
        <v>129</v>
      </c>
      <c r="C52" s="302" t="s">
        <v>41</v>
      </c>
      <c r="D52" s="293" t="s">
        <v>132</v>
      </c>
      <c r="E52" s="303" t="s">
        <v>133</v>
      </c>
    </row>
    <row r="53" spans="1:5" ht="60" customHeight="1">
      <c r="A53" s="113" t="s">
        <v>111</v>
      </c>
      <c r="B53" s="305" t="s">
        <v>129</v>
      </c>
      <c r="C53" s="302" t="s">
        <v>41</v>
      </c>
      <c r="D53" s="293" t="s">
        <v>134</v>
      </c>
      <c r="E53" s="303" t="s">
        <v>135</v>
      </c>
    </row>
    <row r="54" spans="1:5" ht="60" customHeight="1">
      <c r="A54" s="113" t="s">
        <v>111</v>
      </c>
      <c r="B54" s="305" t="s">
        <v>129</v>
      </c>
      <c r="C54" s="302" t="s">
        <v>41</v>
      </c>
      <c r="D54" s="293" t="s">
        <v>136</v>
      </c>
      <c r="E54" s="303" t="s">
        <v>137</v>
      </c>
    </row>
    <row r="55" spans="1:5" ht="60" customHeight="1">
      <c r="A55" s="113" t="s">
        <v>111</v>
      </c>
      <c r="B55" s="305" t="s">
        <v>129</v>
      </c>
      <c r="C55" s="302" t="s">
        <v>23</v>
      </c>
      <c r="D55" s="293" t="s">
        <v>138</v>
      </c>
      <c r="E55" s="303" t="s">
        <v>139</v>
      </c>
    </row>
    <row r="56" spans="1:5" ht="60" customHeight="1">
      <c r="A56" s="113" t="s">
        <v>111</v>
      </c>
      <c r="B56" s="305" t="s">
        <v>129</v>
      </c>
      <c r="C56" s="302" t="s">
        <v>23</v>
      </c>
      <c r="D56" s="293" t="s">
        <v>140</v>
      </c>
      <c r="E56" s="303" t="s">
        <v>141</v>
      </c>
    </row>
    <row r="57" spans="1:5" ht="60" customHeight="1">
      <c r="A57" s="113" t="s">
        <v>111</v>
      </c>
      <c r="B57" s="304" t="s">
        <v>33</v>
      </c>
      <c r="C57" s="302" t="s">
        <v>23</v>
      </c>
      <c r="D57" s="293" t="s">
        <v>142</v>
      </c>
      <c r="E57" s="303" t="s">
        <v>143</v>
      </c>
    </row>
  </sheetData>
  <autoFilter ref="A2:E57" xr:uid="{22824374-786F-4467-A7D2-AF7DC8C990E5}"/>
  <mergeCells count="2">
    <mergeCell ref="J22:J24"/>
    <mergeCell ref="A1:XFD1"/>
  </mergeCells>
  <phoneticPr fontId="27" type="noConversion"/>
  <hyperlinks>
    <hyperlink ref="B16:B20" location="Agua!A1" display="Aguas" xr:uid="{DC0F7666-2ED3-4F0B-BCAC-31D94DFD90E4}"/>
    <hyperlink ref="B21:B23" location="'Biodiversidad y conservación'!A1" display="Biodiversidad y conservación" xr:uid="{7C535A97-30A6-4F05-999D-5C5888C452BF}"/>
    <hyperlink ref="B51:B56" location="Comunidades!A1" display="Comunidades" xr:uid="{02B8C6EB-0897-4A2B-89AE-3D1480288588}"/>
    <hyperlink ref="B12:B31" location="'Emisiones y energía'!A1" display="Emisiones y energía" xr:uid="{92ACF306-81ED-4FDA-9268-E4D7C498179A}"/>
    <hyperlink ref="B38:B39" location="Proveedores!A1" display="Proveedores" xr:uid="{EE8E1995-EE8E-4B59-8966-F8CD443510BF}"/>
    <hyperlink ref="B44" location="'Gestión de Personas'!A1" display="Gestión de personas" xr:uid="{2AF4E81E-FFDD-4699-9CD4-58B2F3E9249B}"/>
    <hyperlink ref="B43:B50" location="'Gestión de Personas'!A1" display="Gestión de personas" xr:uid="{81C93589-F7CF-4645-8D28-B2EF7A48A968}"/>
    <hyperlink ref="B8:B57" location="Proveedores!A1" display="Proveedores" xr:uid="{592DD0DB-0D5B-47D6-94F3-FE9A737E31E4}"/>
    <hyperlink ref="B40:B42" location="'Residuos y relaves'!A1" display="Residuos y relaves" xr:uid="{EC7DF71E-753A-4E33-9E32-8C07629A27D9}"/>
    <hyperlink ref="B5" location="'Gobierno corporativo'!A1" display="Gobierno corporativo" xr:uid="{D074CAD0-9BC9-490A-9EBD-C91A2C647168}"/>
    <hyperlink ref="B3" location="'Gestión de Personas'!A1" display="Gestión de personas" xr:uid="{FD8CC0A6-631C-4135-96CC-46A2E0096559}"/>
    <hyperlink ref="B4" location="'Gestión de Personas'!A1" display="Gestión de personas" xr:uid="{04580D23-01B3-4CDF-8A45-7BCE485233E9}"/>
    <hyperlink ref="B6" location="'Gestión de Personas'!A1" display="Gestión de personas" xr:uid="{795DFDD1-6A50-4635-BA44-1639C12691D8}"/>
    <hyperlink ref="B7" location="Desempeño!A1" display="Desempeño" xr:uid="{BA733CB5-3482-4F25-9088-5E28B5D27ECA}"/>
    <hyperlink ref="B9" location="Compliance!A1" display="Compliance" xr:uid="{19F85D04-EE35-4188-997F-F2485949AF82}"/>
    <hyperlink ref="B10" location="Compliance!A1" display="Compliance" xr:uid="{BD22AFD7-8652-419A-8558-E91E0F77EA12}"/>
    <hyperlink ref="B11" location="Compliance!A1" display="Compliance" xr:uid="{0C4C5EA8-AA05-4147-913A-EA0BFEBED94E}"/>
    <hyperlink ref="B12" location="'Emisiones y energía'!A1" display="Emisiones y energía" xr:uid="{BA1C2F91-58F5-403A-AF21-48A0D9E21F60}"/>
    <hyperlink ref="B14" location="'Emisiones y energía'!A1" display="Emisiones y energía" xr:uid="{24D0E62C-E026-49A0-85FC-0C5648C81A57}"/>
    <hyperlink ref="B15" location="'Emisiones y energía'!A1" display="Emisiones y energía" xr:uid="{6CE31B27-5E9E-4EA4-A71B-828EBBDA3D2C}"/>
    <hyperlink ref="B13" location="'Emisiones y energía'!A1" display="Emisiones y energía" xr:uid="{F12867AD-5B5D-4541-B724-7BBC7458C4C7}"/>
    <hyperlink ref="B16" location="Agua!A1" display="Aguas" xr:uid="{E78789FB-DE69-47BF-A07A-FE02D1503AD1}"/>
    <hyperlink ref="B17" location="Agua!A1" display="Aguas" xr:uid="{2A1A37AD-89A7-495F-BB1E-2AA26F5FD6A3}"/>
    <hyperlink ref="B18" location="Agua!A1" display="Aguas" xr:uid="{BBD025C7-4E5E-4C89-8CC6-B2B468EF7F92}"/>
    <hyperlink ref="B19" location="Agua!A1" display="Aguas" xr:uid="{6CB5DD6A-585B-40FA-A5AE-1426636EB5AE}"/>
    <hyperlink ref="B20" location="Agua!A1" display="Aguas" xr:uid="{DF103E7D-A65A-4D52-8FF4-5A4C37B0636F}"/>
    <hyperlink ref="B21" location="'Biodiversidad y conservación'!A1" display="Biodiversidad y conservación" xr:uid="{3EFBF20A-8C4B-4497-9C24-EB545D178D0E}"/>
    <hyperlink ref="B22" location="'Biodiversidad y conservación'!A1" display="Biodiversidad y conservación" xr:uid="{6B174DBE-0973-41C8-9D0F-52F1419165DD}"/>
    <hyperlink ref="B23" location="'Biodiversidad y conservación'!A1" display="Biodiversidad y conservación" xr:uid="{92DD3967-CF0A-4CC6-A2EC-2521D87B31C1}"/>
    <hyperlink ref="B24" location="'Emisiones y energía'!A1" display="Emisiones y energía" xr:uid="{AA9DE654-EF08-4A5D-945F-E3B01EBA199D}"/>
    <hyperlink ref="B25" location="'Emisiones y energía'!A1" display="Emisiones y energía" xr:uid="{583BF5EB-AC4D-4A3C-9A31-776C738FD5EB}"/>
    <hyperlink ref="B26" location="'Emisiones y energía'!A1" display="Emisiones y energía" xr:uid="{1E674262-8376-4EAF-8E30-202E67CAC67A}"/>
    <hyperlink ref="B27" location="'Emisiones y energía'!A1" display="Emisiones y energía" xr:uid="{6AE66B1C-8AF4-44B9-A47E-BF9173D18B10}"/>
    <hyperlink ref="B28" location="'Emisiones y energía'!A1" display="Emisiones y energía" xr:uid="{096C8355-9921-48AD-95A5-82260D5EA98B}"/>
    <hyperlink ref="B29" location="'Emisiones y energía'!A1" display="Emisiones y energía" xr:uid="{21A85385-E7A6-4B78-B980-BCE10E40313A}"/>
    <hyperlink ref="B30" location="'Emisiones y energía'!A1" display="Emisiones y energía" xr:uid="{BE175180-05A9-4FA6-9F37-ECC767CE7A75}"/>
    <hyperlink ref="B31" location="'Emisiones y energía'!A1" display="Emisiones y energía" xr:uid="{8665504F-5B3B-42DF-A419-50932D5EF488}"/>
    <hyperlink ref="B32" location="'Residuos y relaves'!A1" display="Residuos y relaves" xr:uid="{D29A874A-4470-47F2-B7F7-E62727E66678}"/>
    <hyperlink ref="B33" location="'Residuos y relaves'!A1" display="Residuos y relaves" xr:uid="{C7DF844C-D395-4089-AE67-69D39034F63E}"/>
    <hyperlink ref="B34" location="'Residuos y relaves'!A1" display="Residuos y relaves" xr:uid="{C47A6656-9421-486E-BF1C-187175669A8D}"/>
    <hyperlink ref="B35" location="'Residuos y relaves'!A1" display="Residuos y relaves" xr:uid="{B7E75738-F99B-4651-9704-1FCF49A78C24}"/>
    <hyperlink ref="B36" location="'Residuos y relaves'!A1" display="Residuos y relaves" xr:uid="{1EEBC9CE-99D1-4D88-B170-3E9EAF838890}"/>
    <hyperlink ref="B37" location="'Residuos y relaves'!A1" display="Residuos y relaves" xr:uid="{B873B288-B505-41A9-8B76-26BC08EB3405}"/>
    <hyperlink ref="B43" location="'Gestión de Personas'!A1" display="Gestión de personas" xr:uid="{43FC9742-32DD-4389-A386-E3FEB2D454DA}"/>
    <hyperlink ref="B45" location="'Gestión de Personas'!A1" display="Gestión de personas" xr:uid="{067EC00E-0FAA-466D-AAD4-B99D67A0E582}"/>
    <hyperlink ref="B46" location="'Gestión de Personas'!A1" display="Gestión de personas" xr:uid="{8BA3EDE2-E2B1-4D74-AEAD-71C003B6B551}"/>
    <hyperlink ref="B47" location="'Salud y Seguridad'!A1" display="Salud y seguridad" xr:uid="{CBF037AC-15C3-4F72-A4A7-591E0CB87685}"/>
    <hyperlink ref="B48" location="'Salud y Seguridad'!A1" display="Salud y seguridad" xr:uid="{0113CE62-D2DC-44E2-AED8-C9C84428D5A9}"/>
    <hyperlink ref="B49" location="'Gestión de Personas'!A1" display="Gestión de personas" xr:uid="{01310244-A7E8-4C3C-803A-A6029A2EF1CB}"/>
    <hyperlink ref="B50" location="'Gestión de Personas'!A1" display="Gestión de personas" xr:uid="{A1E60B15-430E-4B63-ACAD-D6CBB74165A1}"/>
    <hyperlink ref="B51" location="Comunidades!A1" display="Comunidades" xr:uid="{D365FCE8-B7AB-4465-8D1C-32CD2F899F8A}"/>
    <hyperlink ref="B52" location="Comunidades!A1" display="Comunidades" xr:uid="{C5E1410A-4F6C-43A3-9CF8-DE1870D25468}"/>
    <hyperlink ref="B53" location="Comunidades!A1" display="Comunidades" xr:uid="{96D82E0E-2226-4541-9948-648F81484FD5}"/>
    <hyperlink ref="B54" location="Comunidades!A1" display="Comunidades" xr:uid="{8EE62CDE-6FE6-408A-9E51-9CB083788435}"/>
    <hyperlink ref="B55" location="Comunidades!A1" display="Comunidades" xr:uid="{BD323227-FF66-4232-8726-9EB9015C1BF0}"/>
    <hyperlink ref="B56" location="Comunidades!A1" display="Comunidades" xr:uid="{3911A89A-18B4-40ED-8DA9-C97D1D836B4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416E-32D4-4B1C-8B0F-EF0CA53BB72E}">
  <sheetPr>
    <tabColor theme="0" tint="-0.14999847407452621"/>
  </sheetPr>
  <dimension ref="A1:K21"/>
  <sheetViews>
    <sheetView showGridLines="0" zoomScale="65" zoomScaleNormal="87" workbookViewId="0">
      <pane ySplit="4" topLeftCell="A5" activePane="bottomLeft" state="frozen"/>
      <selection pane="bottomLeft" activeCell="B18" sqref="B18"/>
    </sheetView>
  </sheetViews>
  <sheetFormatPr defaultColWidth="11.42578125" defaultRowHeight="15" customHeight="1"/>
  <cols>
    <col min="2" max="2" width="35.42578125" customWidth="1"/>
    <col min="3" max="3" width="48.42578125" customWidth="1"/>
    <col min="4" max="4" width="19.85546875" customWidth="1"/>
    <col min="5" max="5" width="36.42578125" customWidth="1"/>
  </cols>
  <sheetData>
    <row r="1" spans="1:11" s="431" customFormat="1" ht="99.95" customHeight="1">
      <c r="A1" s="566"/>
      <c r="B1" s="566"/>
      <c r="C1" s="566"/>
      <c r="D1" s="566"/>
      <c r="E1" s="566"/>
      <c r="F1" s="566"/>
      <c r="G1" s="566"/>
      <c r="H1" s="566"/>
      <c r="I1" s="566"/>
      <c r="J1" s="566"/>
      <c r="K1" s="566"/>
    </row>
    <row r="2" spans="1:11" ht="35.1" customHeight="1">
      <c r="A2" s="568" t="s">
        <v>144</v>
      </c>
      <c r="B2" s="568"/>
      <c r="C2" s="568"/>
      <c r="D2" s="568"/>
      <c r="E2" s="568"/>
      <c r="F2" s="1"/>
      <c r="G2" s="1"/>
      <c r="H2" s="1"/>
      <c r="I2" s="1"/>
      <c r="J2" s="1"/>
      <c r="K2" s="1"/>
    </row>
    <row r="3" spans="1:11" ht="18.600000000000001">
      <c r="A3" s="434" t="s">
        <v>145</v>
      </c>
      <c r="B3" s="435"/>
      <c r="C3" s="435"/>
      <c r="D3" s="436"/>
      <c r="E3" s="569" t="s">
        <v>146</v>
      </c>
    </row>
    <row r="4" spans="1:11" ht="18.95" thickBot="1">
      <c r="A4" s="24" t="s">
        <v>23</v>
      </c>
      <c r="B4" s="24" t="s">
        <v>147</v>
      </c>
      <c r="C4" s="24" t="s">
        <v>148</v>
      </c>
      <c r="D4" s="24" t="s">
        <v>149</v>
      </c>
      <c r="E4" s="570"/>
    </row>
    <row r="5" spans="1:11" ht="16.5" thickBot="1">
      <c r="A5" s="571" t="s">
        <v>150</v>
      </c>
      <c r="B5" s="315"/>
      <c r="C5" s="572" t="s">
        <v>151</v>
      </c>
      <c r="D5" s="572"/>
      <c r="E5" s="316" t="s">
        <v>152</v>
      </c>
    </row>
    <row r="6" spans="1:11" ht="20.100000000000001" customHeight="1">
      <c r="A6" s="571"/>
      <c r="B6" s="437" t="s">
        <v>153</v>
      </c>
      <c r="C6" s="127" t="s">
        <v>154</v>
      </c>
      <c r="D6" s="127" t="s">
        <v>155</v>
      </c>
      <c r="E6" s="128">
        <f>'[1]Gobierno corporativo'!$I$13</f>
        <v>4</v>
      </c>
    </row>
    <row r="7" spans="1:11" ht="20.100000000000001" customHeight="1" thickBot="1">
      <c r="A7" s="571"/>
      <c r="B7" s="438"/>
      <c r="C7" s="127" t="s">
        <v>156</v>
      </c>
      <c r="D7" s="127" t="s">
        <v>155</v>
      </c>
      <c r="E7" s="128">
        <v>4</v>
      </c>
    </row>
    <row r="8" spans="1:11" ht="16.5" thickBot="1">
      <c r="A8" s="571"/>
      <c r="B8" s="317"/>
      <c r="C8" s="573" t="s">
        <v>157</v>
      </c>
      <c r="D8" s="574"/>
      <c r="E8" s="129"/>
    </row>
    <row r="9" spans="1:11" ht="14.45">
      <c r="A9" s="571"/>
      <c r="B9" s="439" t="s">
        <v>158</v>
      </c>
      <c r="C9" s="127" t="s">
        <v>159</v>
      </c>
      <c r="D9" s="127" t="s">
        <v>160</v>
      </c>
      <c r="E9" s="128">
        <f>'[1]Gobierno corporativo'!$I$24</f>
        <v>5</v>
      </c>
    </row>
    <row r="10" spans="1:11" thickBot="1">
      <c r="A10" s="571"/>
      <c r="B10" s="440"/>
      <c r="C10" s="127" t="s">
        <v>161</v>
      </c>
      <c r="D10" s="127" t="s">
        <v>160</v>
      </c>
      <c r="E10" s="128">
        <f>'[1]Gobierno corporativo'!$I$25</f>
        <v>3</v>
      </c>
    </row>
    <row r="11" spans="1:11" ht="16.5" thickBot="1">
      <c r="A11" s="571"/>
      <c r="B11" s="317"/>
      <c r="C11" s="575" t="s">
        <v>162</v>
      </c>
      <c r="D11" s="575"/>
      <c r="E11" s="130"/>
    </row>
    <row r="12" spans="1:11" ht="14.45">
      <c r="A12" s="571"/>
      <c r="B12" s="439" t="s">
        <v>163</v>
      </c>
      <c r="C12" s="576" t="s">
        <v>164</v>
      </c>
      <c r="D12" s="127" t="s">
        <v>165</v>
      </c>
      <c r="E12" s="127">
        <v>3</v>
      </c>
    </row>
    <row r="13" spans="1:11" ht="14.45">
      <c r="A13" s="571"/>
      <c r="B13" s="441"/>
      <c r="C13" s="576"/>
      <c r="D13" s="127" t="s">
        <v>166</v>
      </c>
      <c r="E13" s="127">
        <v>5</v>
      </c>
    </row>
    <row r="14" spans="1:11" ht="14.45">
      <c r="A14" s="571"/>
      <c r="B14" s="441"/>
      <c r="C14" s="576"/>
      <c r="D14" s="127" t="s">
        <v>167</v>
      </c>
      <c r="E14" s="127">
        <v>0</v>
      </c>
    </row>
    <row r="15" spans="1:11" ht="14.45">
      <c r="A15" s="571"/>
      <c r="B15" s="441"/>
      <c r="C15" s="576"/>
      <c r="D15" s="127" t="s">
        <v>168</v>
      </c>
      <c r="E15" s="127">
        <v>0</v>
      </c>
    </row>
    <row r="16" spans="1:11" thickBot="1">
      <c r="A16" s="571"/>
      <c r="B16" s="440"/>
      <c r="C16" s="576"/>
      <c r="D16" s="127" t="s">
        <v>169</v>
      </c>
      <c r="E16" s="127">
        <v>0</v>
      </c>
    </row>
    <row r="17" ht="14.45"/>
    <row r="18" ht="14.45"/>
    <row r="19" ht="14.45"/>
    <row r="20" ht="14.45"/>
    <row r="21" ht="14.45"/>
  </sheetData>
  <mergeCells count="12">
    <mergeCell ref="A1:XFD1"/>
    <mergeCell ref="C12:C16"/>
    <mergeCell ref="A5:A16"/>
    <mergeCell ref="C5:D5"/>
    <mergeCell ref="C8:D8"/>
    <mergeCell ref="A2:E2"/>
    <mergeCell ref="C11:D11"/>
    <mergeCell ref="E3:E4"/>
    <mergeCell ref="A3:D3"/>
    <mergeCell ref="B6:B7"/>
    <mergeCell ref="B9:B10"/>
    <mergeCell ref="B12:B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9644-63A6-4797-8EB5-0F9635BECBB3}">
  <sheetPr>
    <tabColor rgb="FFCCE3F3"/>
  </sheetPr>
  <dimension ref="A1:AL89"/>
  <sheetViews>
    <sheetView showGridLines="0" zoomScale="73" zoomScaleNormal="23" workbookViewId="0">
      <selection activeCell="B5" sqref="B5:B7"/>
    </sheetView>
  </sheetViews>
  <sheetFormatPr defaultColWidth="8.5703125" defaultRowHeight="15" customHeight="1"/>
  <cols>
    <col min="1" max="1" width="18.85546875" style="15" customWidth="1"/>
    <col min="2" max="2" width="31.85546875" style="15" bestFit="1" customWidth="1"/>
    <col min="3" max="3" width="36.42578125" style="15" customWidth="1"/>
    <col min="4" max="4" width="20.5703125" style="15" bestFit="1" customWidth="1"/>
    <col min="5" max="5" width="15.7109375" style="15" bestFit="1" customWidth="1"/>
    <col min="6" max="6" width="13.140625" style="15" bestFit="1" customWidth="1"/>
    <col min="7" max="7" width="15.85546875" style="15" customWidth="1"/>
    <col min="8" max="8" width="16.42578125" style="15" bestFit="1" customWidth="1"/>
    <col min="9" max="9" width="17.85546875" style="15" bestFit="1" customWidth="1"/>
    <col min="10" max="10" width="16.7109375" style="15" bestFit="1" customWidth="1"/>
    <col min="11" max="12" width="18.7109375" style="15" bestFit="1" customWidth="1"/>
    <col min="13" max="13" width="13" style="15" bestFit="1" customWidth="1"/>
    <col min="14" max="15" width="11.5703125" style="15" bestFit="1" customWidth="1"/>
    <col min="16" max="16" width="13" style="15" bestFit="1" customWidth="1"/>
    <col min="17" max="18" width="11.5703125" style="15" bestFit="1" customWidth="1"/>
    <col min="19" max="19" width="12" style="15" bestFit="1" customWidth="1"/>
    <col min="20" max="21" width="11.5703125" style="15" bestFit="1" customWidth="1"/>
    <col min="22" max="22" width="12" style="15" bestFit="1" customWidth="1"/>
    <col min="23" max="24" width="11.5703125" style="15" bestFit="1" customWidth="1"/>
    <col min="25" max="25" width="12" style="15" bestFit="1" customWidth="1"/>
    <col min="26" max="27" width="11.5703125" style="15" bestFit="1" customWidth="1"/>
    <col min="28" max="28" width="12" style="15" bestFit="1" customWidth="1"/>
    <col min="29" max="30" width="11.5703125" style="15" bestFit="1" customWidth="1"/>
    <col min="31" max="31" width="13" style="15" bestFit="1" customWidth="1"/>
    <col min="32" max="32" width="11.5703125" style="15" bestFit="1" customWidth="1"/>
    <col min="33" max="33" width="10.7109375" style="15" bestFit="1" customWidth="1"/>
    <col min="34" max="34" width="12" style="15" bestFit="1" customWidth="1"/>
    <col min="35" max="40" width="14" style="15" customWidth="1"/>
    <col min="41" max="16384" width="8.5703125" style="15"/>
  </cols>
  <sheetData>
    <row r="1" spans="1:37" s="443" customFormat="1" ht="99.95" customHeight="1"/>
    <row r="2" spans="1:37" ht="18.600000000000001">
      <c r="A2" s="577" t="s">
        <v>170</v>
      </c>
      <c r="B2" s="577"/>
      <c r="C2" s="577"/>
      <c r="D2" s="577"/>
      <c r="E2" s="577"/>
      <c r="F2" s="577"/>
      <c r="G2" s="577"/>
      <c r="H2" s="577"/>
      <c r="I2" s="577"/>
      <c r="J2" s="577"/>
      <c r="K2" s="577"/>
      <c r="L2" s="577"/>
      <c r="M2" s="577"/>
      <c r="N2" s="577"/>
      <c r="O2" s="577"/>
      <c r="P2" s="577"/>
      <c r="Q2" s="37"/>
      <c r="R2" s="37"/>
      <c r="S2" s="37"/>
      <c r="T2" s="37"/>
      <c r="U2" s="37"/>
      <c r="V2" s="37"/>
      <c r="W2" s="37"/>
      <c r="X2" s="37"/>
      <c r="Y2" s="37"/>
      <c r="Z2" s="37"/>
      <c r="AA2" s="37"/>
      <c r="AB2" s="37"/>
    </row>
    <row r="3" spans="1:37" ht="18.600000000000001">
      <c r="A3" s="578" t="s">
        <v>145</v>
      </c>
      <c r="B3" s="578"/>
      <c r="C3" s="578"/>
      <c r="D3" s="578"/>
      <c r="E3" s="579" t="s">
        <v>146</v>
      </c>
      <c r="F3" s="579"/>
      <c r="G3" s="579"/>
      <c r="H3" s="579"/>
      <c r="I3" s="579"/>
      <c r="J3" s="579"/>
      <c r="K3" s="579"/>
      <c r="L3" s="579"/>
      <c r="M3" s="579"/>
      <c r="N3" s="579"/>
      <c r="O3" s="579"/>
      <c r="P3" s="579"/>
    </row>
    <row r="4" spans="1:37" ht="18.600000000000001">
      <c r="A4" s="402" t="s">
        <v>171</v>
      </c>
      <c r="B4" s="402" t="s">
        <v>147</v>
      </c>
      <c r="C4" s="402" t="s">
        <v>148</v>
      </c>
      <c r="D4" s="402" t="s">
        <v>149</v>
      </c>
      <c r="E4" s="177" t="s">
        <v>172</v>
      </c>
      <c r="F4" s="177" t="s">
        <v>173</v>
      </c>
      <c r="G4" s="177" t="s">
        <v>174</v>
      </c>
      <c r="H4" s="177" t="s">
        <v>175</v>
      </c>
      <c r="I4" s="177" t="s">
        <v>176</v>
      </c>
      <c r="J4" s="177" t="s">
        <v>177</v>
      </c>
      <c r="K4" s="177" t="s">
        <v>178</v>
      </c>
      <c r="L4" s="177" t="s">
        <v>179</v>
      </c>
      <c r="M4" s="177" t="s">
        <v>180</v>
      </c>
      <c r="N4" s="177" t="s">
        <v>181</v>
      </c>
      <c r="O4" s="177" t="s">
        <v>182</v>
      </c>
      <c r="P4" s="177" t="s">
        <v>183</v>
      </c>
      <c r="Q4" s="278"/>
      <c r="R4" s="38"/>
      <c r="T4" s="38"/>
      <c r="U4" s="38"/>
      <c r="W4" s="38"/>
      <c r="X4" s="38"/>
      <c r="Z4" s="38"/>
      <c r="AA4" s="38"/>
    </row>
    <row r="5" spans="1:37" ht="14.45">
      <c r="A5" s="580" t="str">
        <f>"2-7"</f>
        <v>2-7</v>
      </c>
      <c r="B5" s="581">
        <v>110</v>
      </c>
      <c r="C5" s="581" t="s">
        <v>184</v>
      </c>
      <c r="D5" s="277" t="s">
        <v>185</v>
      </c>
      <c r="E5" s="204">
        <f>SUM(F5:P5)</f>
        <v>13027</v>
      </c>
      <c r="F5" s="204">
        <v>454</v>
      </c>
      <c r="G5" s="204">
        <v>636</v>
      </c>
      <c r="H5" s="204">
        <v>97</v>
      </c>
      <c r="I5" s="204">
        <v>3264</v>
      </c>
      <c r="J5" s="204">
        <v>1175</v>
      </c>
      <c r="K5" s="204">
        <v>660</v>
      </c>
      <c r="L5" s="204">
        <v>368</v>
      </c>
      <c r="M5" s="204">
        <v>1228</v>
      </c>
      <c r="N5" s="204">
        <v>1346</v>
      </c>
      <c r="O5" s="204">
        <v>3405</v>
      </c>
      <c r="P5" s="204">
        <v>394</v>
      </c>
      <c r="Q5" s="13"/>
    </row>
    <row r="6" spans="1:37" ht="14.45">
      <c r="A6" s="580"/>
      <c r="B6" s="581"/>
      <c r="C6" s="581"/>
      <c r="D6" s="277" t="s">
        <v>186</v>
      </c>
      <c r="E6" s="204">
        <f>SUM(F6:P6)</f>
        <v>2804</v>
      </c>
      <c r="F6" s="204">
        <v>289</v>
      </c>
      <c r="G6" s="204">
        <v>185</v>
      </c>
      <c r="H6" s="204">
        <v>36</v>
      </c>
      <c r="I6" s="204">
        <v>675</v>
      </c>
      <c r="J6" s="204">
        <v>284</v>
      </c>
      <c r="K6" s="204">
        <v>160</v>
      </c>
      <c r="L6" s="204">
        <v>127</v>
      </c>
      <c r="M6" s="204">
        <v>249</v>
      </c>
      <c r="N6" s="204">
        <v>176</v>
      </c>
      <c r="O6" s="204">
        <v>566</v>
      </c>
      <c r="P6" s="204">
        <v>57</v>
      </c>
      <c r="Q6" s="13"/>
    </row>
    <row r="7" spans="1:37" ht="14.45">
      <c r="A7" s="580"/>
      <c r="B7" s="581"/>
      <c r="C7" s="581"/>
      <c r="D7" s="277" t="s">
        <v>187</v>
      </c>
      <c r="E7" s="279">
        <f>SUM(F7:P7)</f>
        <v>15831</v>
      </c>
      <c r="F7" s="279">
        <f t="shared" ref="F7:O7" si="0">F6+F5</f>
        <v>743</v>
      </c>
      <c r="G7" s="279">
        <f t="shared" si="0"/>
        <v>821</v>
      </c>
      <c r="H7" s="279">
        <f t="shared" si="0"/>
        <v>133</v>
      </c>
      <c r="I7" s="279">
        <f t="shared" si="0"/>
        <v>3939</v>
      </c>
      <c r="J7" s="279">
        <f t="shared" si="0"/>
        <v>1459</v>
      </c>
      <c r="K7" s="279">
        <f t="shared" si="0"/>
        <v>820</v>
      </c>
      <c r="L7" s="279">
        <f t="shared" si="0"/>
        <v>495</v>
      </c>
      <c r="M7" s="279">
        <f t="shared" si="0"/>
        <v>1477</v>
      </c>
      <c r="N7" s="279">
        <f t="shared" si="0"/>
        <v>1522</v>
      </c>
      <c r="O7" s="279">
        <f t="shared" si="0"/>
        <v>3971</v>
      </c>
      <c r="P7" s="279">
        <f t="shared" ref="P7" si="1">P6+P5</f>
        <v>451</v>
      </c>
      <c r="Q7" s="13"/>
    </row>
    <row r="8" spans="1:37" ht="18.600000000000001">
      <c r="A8" s="582" t="s">
        <v>25</v>
      </c>
      <c r="B8" s="582"/>
      <c r="C8" s="582"/>
      <c r="D8" s="582"/>
      <c r="E8" s="113" t="s">
        <v>172</v>
      </c>
      <c r="F8" s="280" t="s">
        <v>173</v>
      </c>
      <c r="G8" s="280" t="s">
        <v>174</v>
      </c>
      <c r="H8" s="280" t="s">
        <v>175</v>
      </c>
      <c r="I8" s="280" t="s">
        <v>176</v>
      </c>
      <c r="J8" s="280" t="s">
        <v>177</v>
      </c>
      <c r="K8" s="280" t="s">
        <v>178</v>
      </c>
      <c r="L8" s="280" t="s">
        <v>179</v>
      </c>
      <c r="M8" s="280" t="s">
        <v>180</v>
      </c>
      <c r="N8" s="280" t="s">
        <v>181</v>
      </c>
      <c r="O8" s="280" t="s">
        <v>182</v>
      </c>
      <c r="P8" s="280" t="s">
        <v>183</v>
      </c>
      <c r="Q8" s="77"/>
    </row>
    <row r="9" spans="1:37" ht="51.95" customHeight="1">
      <c r="A9" s="102" t="str">
        <f>"2-8"</f>
        <v>2-8</v>
      </c>
      <c r="B9" s="111">
        <v>113</v>
      </c>
      <c r="C9" s="281" t="s">
        <v>188</v>
      </c>
      <c r="D9" s="101" t="s">
        <v>189</v>
      </c>
      <c r="E9" s="101">
        <f>SUM(F9:P9)</f>
        <v>59564</v>
      </c>
      <c r="F9" s="101">
        <v>95</v>
      </c>
      <c r="G9" s="101">
        <v>19842</v>
      </c>
      <c r="H9" s="101">
        <v>2067</v>
      </c>
      <c r="I9" s="101">
        <v>10519</v>
      </c>
      <c r="J9" s="101">
        <v>4097</v>
      </c>
      <c r="K9" s="101">
        <v>2674</v>
      </c>
      <c r="L9" s="101">
        <v>2271</v>
      </c>
      <c r="M9" s="101">
        <v>2707</v>
      </c>
      <c r="N9" s="101">
        <v>4694</v>
      </c>
      <c r="O9" s="101">
        <v>9857</v>
      </c>
      <c r="P9" s="101">
        <v>741</v>
      </c>
      <c r="Q9" s="13"/>
    </row>
    <row r="10" spans="1:37" ht="14.45">
      <c r="Q10" s="77"/>
    </row>
    <row r="11" spans="1:37" ht="14.45"/>
    <row r="12" spans="1:37" ht="35.1" customHeight="1">
      <c r="A12" s="577" t="s">
        <v>190</v>
      </c>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row>
    <row r="13" spans="1:37" ht="18.600000000000001">
      <c r="A13" s="578" t="s">
        <v>145</v>
      </c>
      <c r="B13" s="578"/>
      <c r="C13" s="578"/>
      <c r="D13" s="578"/>
      <c r="E13" s="580" t="s">
        <v>146</v>
      </c>
      <c r="F13" s="580"/>
      <c r="G13" s="580"/>
      <c r="H13" s="580"/>
      <c r="I13" s="580"/>
      <c r="J13" s="580"/>
      <c r="K13" s="580"/>
      <c r="L13" s="580"/>
      <c r="M13" s="580"/>
      <c r="N13" s="580"/>
      <c r="O13" s="580"/>
      <c r="P13" s="580"/>
      <c r="Q13" s="580"/>
      <c r="R13" s="580"/>
      <c r="S13" s="580"/>
      <c r="T13" s="580"/>
      <c r="U13" s="580"/>
      <c r="V13" s="580"/>
      <c r="W13" s="580"/>
      <c r="X13" s="580"/>
      <c r="Y13" s="580"/>
      <c r="Z13" s="580"/>
      <c r="AA13" s="580"/>
      <c r="AB13" s="580"/>
      <c r="AC13" s="580"/>
      <c r="AD13" s="580"/>
      <c r="AE13" s="580"/>
      <c r="AF13" s="580"/>
      <c r="AG13" s="580"/>
      <c r="AH13" s="580"/>
      <c r="AI13" s="580"/>
      <c r="AJ13" s="580"/>
      <c r="AK13" s="580"/>
    </row>
    <row r="14" spans="1:37" ht="18.600000000000001">
      <c r="A14" s="402" t="s">
        <v>171</v>
      </c>
      <c r="B14" s="402" t="s">
        <v>147</v>
      </c>
      <c r="C14" s="402" t="s">
        <v>148</v>
      </c>
      <c r="D14" s="402" t="s">
        <v>149</v>
      </c>
      <c r="E14" s="580" t="s">
        <v>191</v>
      </c>
      <c r="F14" s="580"/>
      <c r="G14" s="580"/>
      <c r="H14" s="580" t="s">
        <v>173</v>
      </c>
      <c r="I14" s="580"/>
      <c r="J14" s="580"/>
      <c r="K14" s="583" t="s">
        <v>174</v>
      </c>
      <c r="L14" s="583"/>
      <c r="M14" s="583"/>
      <c r="N14" s="580" t="s">
        <v>176</v>
      </c>
      <c r="O14" s="580"/>
      <c r="P14" s="580"/>
      <c r="Q14" s="580" t="s">
        <v>177</v>
      </c>
      <c r="R14" s="580"/>
      <c r="S14" s="580"/>
      <c r="T14" s="580" t="s">
        <v>178</v>
      </c>
      <c r="U14" s="580"/>
      <c r="V14" s="580"/>
      <c r="W14" s="580" t="s">
        <v>179</v>
      </c>
      <c r="X14" s="580"/>
      <c r="Y14" s="580"/>
      <c r="Z14" s="580" t="s">
        <v>180</v>
      </c>
      <c r="AA14" s="580"/>
      <c r="AB14" s="580"/>
      <c r="AC14" s="580" t="s">
        <v>181</v>
      </c>
      <c r="AD14" s="580"/>
      <c r="AE14" s="580"/>
      <c r="AF14" s="580" t="s">
        <v>182</v>
      </c>
      <c r="AG14" s="580"/>
      <c r="AH14" s="580"/>
      <c r="AI14" s="583" t="s">
        <v>183</v>
      </c>
      <c r="AJ14" s="583"/>
      <c r="AK14" s="583"/>
    </row>
    <row r="15" spans="1:37" ht="18.600000000000001">
      <c r="A15" s="578" t="s">
        <v>192</v>
      </c>
      <c r="B15" s="578"/>
      <c r="C15" s="578"/>
      <c r="D15" s="578"/>
      <c r="E15" s="580" t="s">
        <v>193</v>
      </c>
      <c r="F15" s="580" t="s">
        <v>194</v>
      </c>
      <c r="G15" s="580" t="s">
        <v>187</v>
      </c>
      <c r="H15" s="580" t="s">
        <v>193</v>
      </c>
      <c r="I15" s="580" t="s">
        <v>194</v>
      </c>
      <c r="J15" s="580" t="s">
        <v>187</v>
      </c>
      <c r="K15" s="102" t="s">
        <v>193</v>
      </c>
      <c r="L15" s="102" t="s">
        <v>194</v>
      </c>
      <c r="M15" s="102" t="s">
        <v>187</v>
      </c>
      <c r="N15" s="102" t="s">
        <v>193</v>
      </c>
      <c r="O15" s="102" t="s">
        <v>194</v>
      </c>
      <c r="P15" s="102" t="s">
        <v>187</v>
      </c>
      <c r="Q15" s="102" t="s">
        <v>193</v>
      </c>
      <c r="R15" s="102" t="s">
        <v>194</v>
      </c>
      <c r="S15" s="102" t="s">
        <v>187</v>
      </c>
      <c r="T15" s="102" t="s">
        <v>193</v>
      </c>
      <c r="U15" s="102" t="s">
        <v>194</v>
      </c>
      <c r="V15" s="102" t="s">
        <v>187</v>
      </c>
      <c r="W15" s="102" t="s">
        <v>193</v>
      </c>
      <c r="X15" s="102" t="s">
        <v>194</v>
      </c>
      <c r="Y15" s="102" t="s">
        <v>187</v>
      </c>
      <c r="Z15" s="102" t="s">
        <v>193</v>
      </c>
      <c r="AA15" s="102" t="s">
        <v>194</v>
      </c>
      <c r="AB15" s="102" t="s">
        <v>187</v>
      </c>
      <c r="AC15" s="102" t="s">
        <v>193</v>
      </c>
      <c r="AD15" s="102" t="s">
        <v>194</v>
      </c>
      <c r="AE15" s="102" t="s">
        <v>187</v>
      </c>
      <c r="AF15" s="102" t="s">
        <v>193</v>
      </c>
      <c r="AG15" s="102" t="s">
        <v>194</v>
      </c>
      <c r="AH15" s="102" t="s">
        <v>187</v>
      </c>
      <c r="AI15" s="102" t="s">
        <v>193</v>
      </c>
      <c r="AJ15" s="102" t="s">
        <v>194</v>
      </c>
      <c r="AK15" s="102" t="s">
        <v>187</v>
      </c>
    </row>
    <row r="16" spans="1:37" ht="18.600000000000001">
      <c r="A16" s="80"/>
      <c r="B16" s="80"/>
      <c r="C16" s="80" t="s">
        <v>195</v>
      </c>
      <c r="D16" s="80"/>
      <c r="E16" s="580"/>
      <c r="F16" s="580"/>
      <c r="G16" s="580"/>
      <c r="H16" s="580"/>
      <c r="I16" s="580"/>
      <c r="J16" s="580"/>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row>
    <row r="17" spans="1:38" ht="14.45">
      <c r="A17" s="579" t="s">
        <v>112</v>
      </c>
      <c r="B17" s="584">
        <v>117</v>
      </c>
      <c r="C17" s="318" t="s">
        <v>196</v>
      </c>
      <c r="D17" s="318" t="s">
        <v>197</v>
      </c>
      <c r="E17" s="319">
        <f>H17+K17+N17+Q17+T17+W17+Z17+AC17+AF17+AI17</f>
        <v>88</v>
      </c>
      <c r="F17" s="320">
        <f>I17+L17+O17+R17+U17+X17+AA17+AD17+AG17+AJ17</f>
        <v>183</v>
      </c>
      <c r="G17" s="204">
        <f>F17+E17</f>
        <v>271</v>
      </c>
      <c r="H17" s="319">
        <v>3</v>
      </c>
      <c r="I17" s="319">
        <v>6</v>
      </c>
      <c r="J17" s="204">
        <f>SUM(H17:I17)</f>
        <v>9</v>
      </c>
      <c r="K17" s="319">
        <v>3</v>
      </c>
      <c r="L17" s="319">
        <v>8</v>
      </c>
      <c r="M17" s="204">
        <f>+SUM(K17:L17)</f>
        <v>11</v>
      </c>
      <c r="N17" s="319">
        <v>21</v>
      </c>
      <c r="O17" s="319">
        <v>56</v>
      </c>
      <c r="P17" s="204">
        <f>+SUM(N17:O17)</f>
        <v>77</v>
      </c>
      <c r="Q17" s="319">
        <v>17</v>
      </c>
      <c r="R17" s="319">
        <v>29</v>
      </c>
      <c r="S17" s="204">
        <f>+SUM(Q17:R17)</f>
        <v>46</v>
      </c>
      <c r="T17" s="319">
        <v>3</v>
      </c>
      <c r="U17" s="319">
        <v>5</v>
      </c>
      <c r="V17" s="204">
        <f>+SUM(T17:U17)</f>
        <v>8</v>
      </c>
      <c r="W17" s="319">
        <v>0</v>
      </c>
      <c r="X17" s="319">
        <v>6</v>
      </c>
      <c r="Y17" s="204">
        <f>+SUM(W17:X17)</f>
        <v>6</v>
      </c>
      <c r="Z17" s="319">
        <v>10</v>
      </c>
      <c r="AA17" s="319">
        <v>29</v>
      </c>
      <c r="AB17" s="204">
        <f>+SUM(Z17:AA17)</f>
        <v>39</v>
      </c>
      <c r="AC17" s="319">
        <v>7</v>
      </c>
      <c r="AD17" s="319">
        <v>20</v>
      </c>
      <c r="AE17" s="204">
        <f>+SUM(AC17:AD17)</f>
        <v>27</v>
      </c>
      <c r="AF17" s="319">
        <v>21</v>
      </c>
      <c r="AG17" s="319">
        <v>23</v>
      </c>
      <c r="AH17" s="204">
        <f>+SUM(AF17:AG17)</f>
        <v>44</v>
      </c>
      <c r="AI17" s="319">
        <v>3</v>
      </c>
      <c r="AJ17" s="319">
        <v>1</v>
      </c>
      <c r="AK17" s="204">
        <f>+SUM(AI17:AJ17)</f>
        <v>4</v>
      </c>
      <c r="AL17"/>
    </row>
    <row r="18" spans="1:38" ht="14.45">
      <c r="A18" s="579"/>
      <c r="B18" s="585"/>
      <c r="C18" s="318" t="s">
        <v>198</v>
      </c>
      <c r="D18" s="318" t="s">
        <v>197</v>
      </c>
      <c r="E18" s="319">
        <f t="shared" ref="E18:E35" si="2">H18+K18+N18+Q18+T18+W18+Z18+AC18+AF18+AI18</f>
        <v>481</v>
      </c>
      <c r="F18" s="320">
        <f t="shared" ref="F18:F35" si="3">I18+L18+O18+R18+U18+X18+AA18+AD18+AG18+AJ18</f>
        <v>357</v>
      </c>
      <c r="G18" s="204">
        <f t="shared" ref="G18:G19" si="4">F18+E18</f>
        <v>838</v>
      </c>
      <c r="H18" s="319">
        <v>22</v>
      </c>
      <c r="I18" s="319">
        <v>15</v>
      </c>
      <c r="J18" s="204">
        <f t="shared" ref="J18:J20" si="5">SUM(H18:I18)</f>
        <v>37</v>
      </c>
      <c r="K18" s="319">
        <v>66</v>
      </c>
      <c r="L18" s="319">
        <v>28</v>
      </c>
      <c r="M18" s="204">
        <f>+SUM(K18:L18)</f>
        <v>94</v>
      </c>
      <c r="N18" s="319">
        <v>95</v>
      </c>
      <c r="O18" s="319">
        <v>108</v>
      </c>
      <c r="P18" s="204">
        <f>+SUM(N18:O18)</f>
        <v>203</v>
      </c>
      <c r="Q18" s="319">
        <v>100</v>
      </c>
      <c r="R18" s="319">
        <v>73</v>
      </c>
      <c r="S18" s="204">
        <f>+SUM(Q18:R18)</f>
        <v>173</v>
      </c>
      <c r="T18" s="319">
        <v>18</v>
      </c>
      <c r="U18" s="319">
        <v>9</v>
      </c>
      <c r="V18" s="204">
        <f>+SUM(T18:U18)</f>
        <v>27</v>
      </c>
      <c r="W18" s="319">
        <v>6</v>
      </c>
      <c r="X18" s="319">
        <v>16</v>
      </c>
      <c r="Y18" s="204">
        <f>+SUM(W18:X18)</f>
        <v>22</v>
      </c>
      <c r="Z18" s="319">
        <v>28</v>
      </c>
      <c r="AA18" s="319">
        <v>36</v>
      </c>
      <c r="AB18" s="204">
        <f>+SUM(Z18:AA18)</f>
        <v>64</v>
      </c>
      <c r="AC18" s="319">
        <v>55</v>
      </c>
      <c r="AD18" s="319">
        <v>38</v>
      </c>
      <c r="AE18" s="204">
        <f>+SUM(AC18:AD18)</f>
        <v>93</v>
      </c>
      <c r="AF18" s="319">
        <v>86</v>
      </c>
      <c r="AG18" s="319">
        <v>29</v>
      </c>
      <c r="AH18" s="204">
        <f>+SUM(AF18:AG18)</f>
        <v>115</v>
      </c>
      <c r="AI18" s="319">
        <v>5</v>
      </c>
      <c r="AJ18" s="319">
        <v>5</v>
      </c>
      <c r="AK18" s="204">
        <f>+SUM(AI18:AJ18)</f>
        <v>10</v>
      </c>
      <c r="AL18"/>
    </row>
    <row r="19" spans="1:38" ht="14.45">
      <c r="A19" s="579"/>
      <c r="B19" s="586"/>
      <c r="C19" s="318" t="s">
        <v>199</v>
      </c>
      <c r="D19" s="318" t="s">
        <v>197</v>
      </c>
      <c r="E19" s="319">
        <f t="shared" si="2"/>
        <v>70</v>
      </c>
      <c r="F19" s="320">
        <f t="shared" si="3"/>
        <v>17</v>
      </c>
      <c r="G19" s="204">
        <f t="shared" si="4"/>
        <v>87</v>
      </c>
      <c r="H19" s="319">
        <v>5</v>
      </c>
      <c r="I19" s="319">
        <v>1</v>
      </c>
      <c r="J19" s="204">
        <f t="shared" si="5"/>
        <v>6</v>
      </c>
      <c r="K19" s="319">
        <v>18</v>
      </c>
      <c r="L19" s="319">
        <v>1</v>
      </c>
      <c r="M19" s="204">
        <f>+SUM(K19:L19)</f>
        <v>19</v>
      </c>
      <c r="N19" s="319">
        <v>5</v>
      </c>
      <c r="O19" s="319">
        <v>6</v>
      </c>
      <c r="P19" s="204">
        <f>+SUM(N19:O19)</f>
        <v>11</v>
      </c>
      <c r="Q19" s="319">
        <v>20</v>
      </c>
      <c r="R19" s="319">
        <v>3</v>
      </c>
      <c r="S19" s="204">
        <f>+SUM(Q19:R19)</f>
        <v>23</v>
      </c>
      <c r="T19" s="319">
        <v>2</v>
      </c>
      <c r="U19" s="319">
        <v>0</v>
      </c>
      <c r="V19" s="204">
        <f>+SUM(T19:U19)</f>
        <v>2</v>
      </c>
      <c r="W19" s="319">
        <v>2</v>
      </c>
      <c r="X19" s="319">
        <v>1</v>
      </c>
      <c r="Y19" s="204">
        <f>+SUM(W19:X19)</f>
        <v>3</v>
      </c>
      <c r="Z19" s="319">
        <v>2</v>
      </c>
      <c r="AA19" s="319">
        <v>0</v>
      </c>
      <c r="AB19" s="204">
        <f>+SUM(Z19:AA19)</f>
        <v>2</v>
      </c>
      <c r="AC19" s="319">
        <v>8</v>
      </c>
      <c r="AD19" s="319">
        <v>0</v>
      </c>
      <c r="AE19" s="204">
        <f>+SUM(AC19:AD19)</f>
        <v>8</v>
      </c>
      <c r="AF19" s="319">
        <v>7</v>
      </c>
      <c r="AG19" s="319">
        <v>5</v>
      </c>
      <c r="AH19" s="204">
        <f>+SUM(AF19:AG19)</f>
        <v>12</v>
      </c>
      <c r="AI19" s="319">
        <v>1</v>
      </c>
      <c r="AJ19" s="319">
        <v>0</v>
      </c>
      <c r="AK19" s="204">
        <f>+SUM(AI19:AJ19)</f>
        <v>1</v>
      </c>
      <c r="AL19"/>
    </row>
    <row r="20" spans="1:38" ht="14.45">
      <c r="A20" s="579"/>
      <c r="B20" s="321"/>
      <c r="C20" s="322" t="s">
        <v>187</v>
      </c>
      <c r="D20" s="322" t="s">
        <v>197</v>
      </c>
      <c r="E20" s="323">
        <f t="shared" si="2"/>
        <v>639</v>
      </c>
      <c r="F20" s="323">
        <f t="shared" si="3"/>
        <v>557</v>
      </c>
      <c r="G20" s="323">
        <f>F20+E20</f>
        <v>1196</v>
      </c>
      <c r="H20" s="323">
        <f>SUM(H17:H19)</f>
        <v>30</v>
      </c>
      <c r="I20" s="323">
        <f>SUM(I17:I19)</f>
        <v>22</v>
      </c>
      <c r="J20" s="279">
        <f t="shared" si="5"/>
        <v>52</v>
      </c>
      <c r="K20" s="323">
        <f t="shared" ref="K20:AK20" si="6">+SUM(K17:K19)</f>
        <v>87</v>
      </c>
      <c r="L20" s="323">
        <f t="shared" si="6"/>
        <v>37</v>
      </c>
      <c r="M20" s="279">
        <f t="shared" si="6"/>
        <v>124</v>
      </c>
      <c r="N20" s="323">
        <f t="shared" si="6"/>
        <v>121</v>
      </c>
      <c r="O20" s="323">
        <f t="shared" si="6"/>
        <v>170</v>
      </c>
      <c r="P20" s="279">
        <f t="shared" si="6"/>
        <v>291</v>
      </c>
      <c r="Q20" s="323">
        <f t="shared" si="6"/>
        <v>137</v>
      </c>
      <c r="R20" s="323">
        <f t="shared" si="6"/>
        <v>105</v>
      </c>
      <c r="S20" s="279">
        <f t="shared" si="6"/>
        <v>242</v>
      </c>
      <c r="T20" s="323">
        <f t="shared" si="6"/>
        <v>23</v>
      </c>
      <c r="U20" s="323">
        <f t="shared" si="6"/>
        <v>14</v>
      </c>
      <c r="V20" s="279">
        <f t="shared" si="6"/>
        <v>37</v>
      </c>
      <c r="W20" s="323">
        <f t="shared" si="6"/>
        <v>8</v>
      </c>
      <c r="X20" s="323">
        <f t="shared" si="6"/>
        <v>23</v>
      </c>
      <c r="Y20" s="279">
        <f t="shared" si="6"/>
        <v>31</v>
      </c>
      <c r="Z20" s="323">
        <f t="shared" si="6"/>
        <v>40</v>
      </c>
      <c r="AA20" s="323">
        <f t="shared" si="6"/>
        <v>65</v>
      </c>
      <c r="AB20" s="279">
        <f t="shared" si="6"/>
        <v>105</v>
      </c>
      <c r="AC20" s="323">
        <f t="shared" si="6"/>
        <v>70</v>
      </c>
      <c r="AD20" s="323">
        <f t="shared" si="6"/>
        <v>58</v>
      </c>
      <c r="AE20" s="279">
        <f t="shared" si="6"/>
        <v>128</v>
      </c>
      <c r="AF20" s="323">
        <f t="shared" si="6"/>
        <v>114</v>
      </c>
      <c r="AG20" s="323">
        <f t="shared" si="6"/>
        <v>57</v>
      </c>
      <c r="AH20" s="279">
        <f t="shared" si="6"/>
        <v>171</v>
      </c>
      <c r="AI20" s="323">
        <f t="shared" si="6"/>
        <v>9</v>
      </c>
      <c r="AJ20" s="323">
        <f t="shared" si="6"/>
        <v>6</v>
      </c>
      <c r="AK20" s="279">
        <f t="shared" si="6"/>
        <v>15</v>
      </c>
      <c r="AL20"/>
    </row>
    <row r="21" spans="1:38" ht="18.600000000000001">
      <c r="A21" s="579"/>
      <c r="B21" s="324"/>
      <c r="C21" s="313" t="s">
        <v>200</v>
      </c>
      <c r="D21" s="325"/>
      <c r="E21" s="326"/>
      <c r="F21" s="326"/>
      <c r="G21" s="327"/>
      <c r="H21" s="328"/>
      <c r="I21" s="328"/>
      <c r="J21" s="329"/>
      <c r="K21" s="328"/>
      <c r="L21" s="328"/>
      <c r="M21" s="329"/>
      <c r="N21" s="328"/>
      <c r="O21" s="328"/>
      <c r="P21" s="329"/>
      <c r="Q21" s="328"/>
      <c r="R21" s="328"/>
      <c r="S21" s="329"/>
      <c r="T21" s="328"/>
      <c r="U21" s="328"/>
      <c r="V21" s="329"/>
      <c r="W21" s="328"/>
      <c r="X21" s="328"/>
      <c r="Y21" s="329"/>
      <c r="Z21" s="328"/>
      <c r="AA21" s="328"/>
      <c r="AB21" s="329"/>
      <c r="AC21" s="328"/>
      <c r="AD21" s="328"/>
      <c r="AE21" s="329"/>
      <c r="AF21" s="328"/>
      <c r="AG21" s="328"/>
      <c r="AH21" s="329"/>
      <c r="AI21" s="328"/>
      <c r="AJ21" s="328"/>
      <c r="AK21" s="329"/>
      <c r="AL21"/>
    </row>
    <row r="22" spans="1:38" ht="14.45">
      <c r="A22" s="579"/>
      <c r="B22" s="584">
        <v>117</v>
      </c>
      <c r="C22" s="318" t="s">
        <v>201</v>
      </c>
      <c r="D22" s="318" t="s">
        <v>202</v>
      </c>
      <c r="E22" s="330">
        <f t="shared" si="2"/>
        <v>5.5587139157349504E-3</v>
      </c>
      <c r="F22" s="331">
        <f t="shared" si="3"/>
        <v>1.1559598256585181E-2</v>
      </c>
      <c r="G22" s="332">
        <f>F22+E22</f>
        <v>1.711831217232013E-2</v>
      </c>
      <c r="H22" s="330">
        <f t="shared" ref="H22:AK22" si="7">+H17/15831</f>
        <v>1.8950161076369148E-4</v>
      </c>
      <c r="I22" s="330">
        <f t="shared" si="7"/>
        <v>3.7900322152738296E-4</v>
      </c>
      <c r="J22" s="332">
        <f t="shared" si="7"/>
        <v>5.6850483229107444E-4</v>
      </c>
      <c r="K22" s="330">
        <f t="shared" si="7"/>
        <v>1.8950161076369148E-4</v>
      </c>
      <c r="L22" s="330">
        <f t="shared" si="7"/>
        <v>5.0533762870317732E-4</v>
      </c>
      <c r="M22" s="332">
        <f t="shared" si="7"/>
        <v>6.948392394668688E-4</v>
      </c>
      <c r="N22" s="330">
        <f t="shared" si="7"/>
        <v>1.3265112753458404E-3</v>
      </c>
      <c r="O22" s="330">
        <f t="shared" si="7"/>
        <v>3.5373634009222411E-3</v>
      </c>
      <c r="P22" s="332">
        <f t="shared" si="7"/>
        <v>4.8638746762680813E-3</v>
      </c>
      <c r="Q22" s="330">
        <f t="shared" si="7"/>
        <v>1.0738424609942519E-3</v>
      </c>
      <c r="R22" s="330">
        <f t="shared" si="7"/>
        <v>1.8318489040490178E-3</v>
      </c>
      <c r="S22" s="332">
        <f t="shared" si="7"/>
        <v>2.9056913650432697E-3</v>
      </c>
      <c r="T22" s="330">
        <f t="shared" si="7"/>
        <v>1.8950161076369148E-4</v>
      </c>
      <c r="U22" s="330">
        <f t="shared" si="7"/>
        <v>3.1583601793948584E-4</v>
      </c>
      <c r="V22" s="332">
        <f t="shared" si="7"/>
        <v>5.0533762870317732E-4</v>
      </c>
      <c r="W22" s="330">
        <f t="shared" si="7"/>
        <v>0</v>
      </c>
      <c r="X22" s="330">
        <f t="shared" si="7"/>
        <v>3.7900322152738296E-4</v>
      </c>
      <c r="Y22" s="332">
        <f t="shared" si="7"/>
        <v>3.7900322152738296E-4</v>
      </c>
      <c r="Z22" s="330">
        <f t="shared" si="7"/>
        <v>6.3167203587897167E-4</v>
      </c>
      <c r="AA22" s="330">
        <f t="shared" si="7"/>
        <v>1.8318489040490178E-3</v>
      </c>
      <c r="AB22" s="332">
        <f t="shared" si="7"/>
        <v>2.4635209399279895E-3</v>
      </c>
      <c r="AC22" s="330">
        <f t="shared" si="7"/>
        <v>4.4217042511528014E-4</v>
      </c>
      <c r="AD22" s="330">
        <f t="shared" si="7"/>
        <v>1.2633440717579433E-3</v>
      </c>
      <c r="AE22" s="332">
        <f t="shared" si="7"/>
        <v>1.7055144968732233E-3</v>
      </c>
      <c r="AF22" s="330">
        <f t="shared" si="7"/>
        <v>1.3265112753458404E-3</v>
      </c>
      <c r="AG22" s="330">
        <f t="shared" si="7"/>
        <v>1.4528456825216348E-3</v>
      </c>
      <c r="AH22" s="332">
        <f t="shared" si="7"/>
        <v>2.7793569578674752E-3</v>
      </c>
      <c r="AI22" s="330">
        <f t="shared" si="7"/>
        <v>1.8950161076369148E-4</v>
      </c>
      <c r="AJ22" s="330">
        <f t="shared" si="7"/>
        <v>6.3167203587897165E-5</v>
      </c>
      <c r="AK22" s="332">
        <f t="shared" si="7"/>
        <v>2.5266881435158866E-4</v>
      </c>
      <c r="AL22"/>
    </row>
    <row r="23" spans="1:38" ht="14.45">
      <c r="A23" s="579"/>
      <c r="B23" s="585"/>
      <c r="C23" s="318" t="s">
        <v>203</v>
      </c>
      <c r="D23" s="318" t="s">
        <v>202</v>
      </c>
      <c r="E23" s="330">
        <f t="shared" si="2"/>
        <v>3.0383424925778533E-2</v>
      </c>
      <c r="F23" s="331">
        <f t="shared" si="3"/>
        <v>2.2550691680879288E-2</v>
      </c>
      <c r="G23" s="332">
        <f t="shared" ref="G23:G24" si="8">F23+E23</f>
        <v>5.2934116606657824E-2</v>
      </c>
      <c r="H23" s="330">
        <f t="shared" ref="H23:AK23" si="9">+H18/15831</f>
        <v>1.3896784789337376E-3</v>
      </c>
      <c r="I23" s="330">
        <f t="shared" si="9"/>
        <v>9.475080538184574E-4</v>
      </c>
      <c r="J23" s="332">
        <f t="shared" si="9"/>
        <v>2.337186532752195E-3</v>
      </c>
      <c r="K23" s="330">
        <f t="shared" si="9"/>
        <v>4.169035436801213E-3</v>
      </c>
      <c r="L23" s="330">
        <f t="shared" si="9"/>
        <v>1.7686817004611206E-3</v>
      </c>
      <c r="M23" s="332">
        <f t="shared" si="9"/>
        <v>5.9377171372623338E-3</v>
      </c>
      <c r="N23" s="330">
        <f t="shared" si="9"/>
        <v>6.0008843408502306E-3</v>
      </c>
      <c r="O23" s="330">
        <f t="shared" si="9"/>
        <v>6.8220579874928933E-3</v>
      </c>
      <c r="P23" s="332">
        <f t="shared" si="9"/>
        <v>1.2822942328343124E-2</v>
      </c>
      <c r="Q23" s="330">
        <f t="shared" si="9"/>
        <v>6.3167203587897163E-3</v>
      </c>
      <c r="R23" s="330">
        <f t="shared" si="9"/>
        <v>4.6112058619164932E-3</v>
      </c>
      <c r="S23" s="332">
        <f t="shared" si="9"/>
        <v>1.092792622070621E-2</v>
      </c>
      <c r="T23" s="330">
        <f t="shared" si="9"/>
        <v>1.1370096645821489E-3</v>
      </c>
      <c r="U23" s="330">
        <f t="shared" si="9"/>
        <v>5.6850483229107444E-4</v>
      </c>
      <c r="V23" s="332">
        <f t="shared" si="9"/>
        <v>1.7055144968732233E-3</v>
      </c>
      <c r="W23" s="330">
        <f t="shared" si="9"/>
        <v>3.7900322152738296E-4</v>
      </c>
      <c r="X23" s="330">
        <f t="shared" si="9"/>
        <v>1.0106752574063546E-3</v>
      </c>
      <c r="Y23" s="332">
        <f t="shared" si="9"/>
        <v>1.3896784789337376E-3</v>
      </c>
      <c r="Z23" s="330">
        <f t="shared" si="9"/>
        <v>1.7686817004611206E-3</v>
      </c>
      <c r="AA23" s="330">
        <f t="shared" si="9"/>
        <v>2.2740193291642978E-3</v>
      </c>
      <c r="AB23" s="332">
        <f t="shared" si="9"/>
        <v>4.0427010296254185E-3</v>
      </c>
      <c r="AC23" s="330">
        <f t="shared" si="9"/>
        <v>3.4741961973343439E-3</v>
      </c>
      <c r="AD23" s="330">
        <f t="shared" si="9"/>
        <v>2.4003537363400922E-3</v>
      </c>
      <c r="AE23" s="332">
        <f t="shared" si="9"/>
        <v>5.8745499336744361E-3</v>
      </c>
      <c r="AF23" s="330">
        <f t="shared" si="9"/>
        <v>5.4323795085591559E-3</v>
      </c>
      <c r="AG23" s="330">
        <f t="shared" si="9"/>
        <v>1.8318489040490178E-3</v>
      </c>
      <c r="AH23" s="332">
        <f t="shared" si="9"/>
        <v>7.2642284126081735E-3</v>
      </c>
      <c r="AI23" s="330">
        <f t="shared" si="9"/>
        <v>3.1583601793948584E-4</v>
      </c>
      <c r="AJ23" s="330">
        <f t="shared" si="9"/>
        <v>3.1583601793948584E-4</v>
      </c>
      <c r="AK23" s="332">
        <f t="shared" si="9"/>
        <v>6.3167203587897167E-4</v>
      </c>
      <c r="AL23"/>
    </row>
    <row r="24" spans="1:38" ht="14.45">
      <c r="A24" s="579"/>
      <c r="B24" s="586"/>
      <c r="C24" s="318" t="s">
        <v>204</v>
      </c>
      <c r="D24" s="318" t="s">
        <v>202</v>
      </c>
      <c r="E24" s="330">
        <f t="shared" si="2"/>
        <v>4.4217042511528011E-3</v>
      </c>
      <c r="F24" s="331">
        <f t="shared" si="3"/>
        <v>1.0738424609942517E-3</v>
      </c>
      <c r="G24" s="332">
        <f t="shared" si="8"/>
        <v>5.4955467121470527E-3</v>
      </c>
      <c r="H24" s="330">
        <f t="shared" ref="H24:AK24" si="10">+H19/15831</f>
        <v>3.1583601793948584E-4</v>
      </c>
      <c r="I24" s="330">
        <f t="shared" si="10"/>
        <v>6.3167203587897165E-5</v>
      </c>
      <c r="J24" s="332">
        <f t="shared" si="10"/>
        <v>3.7900322152738296E-4</v>
      </c>
      <c r="K24" s="330">
        <f t="shared" si="10"/>
        <v>1.1370096645821489E-3</v>
      </c>
      <c r="L24" s="330">
        <f t="shared" si="10"/>
        <v>6.3167203587897165E-5</v>
      </c>
      <c r="M24" s="332">
        <f t="shared" si="10"/>
        <v>1.2001768681700461E-3</v>
      </c>
      <c r="N24" s="330">
        <f t="shared" si="10"/>
        <v>3.1583601793948584E-4</v>
      </c>
      <c r="O24" s="330">
        <f t="shared" si="10"/>
        <v>3.7900322152738296E-4</v>
      </c>
      <c r="P24" s="332">
        <f t="shared" si="10"/>
        <v>6.948392394668688E-4</v>
      </c>
      <c r="Q24" s="330">
        <f t="shared" si="10"/>
        <v>1.2633440717579433E-3</v>
      </c>
      <c r="R24" s="330">
        <f t="shared" si="10"/>
        <v>1.8950161076369148E-4</v>
      </c>
      <c r="S24" s="332">
        <f t="shared" si="10"/>
        <v>1.4528456825216348E-3</v>
      </c>
      <c r="T24" s="330">
        <f t="shared" si="10"/>
        <v>1.2633440717579433E-4</v>
      </c>
      <c r="U24" s="330">
        <f t="shared" si="10"/>
        <v>0</v>
      </c>
      <c r="V24" s="332">
        <f t="shared" si="10"/>
        <v>1.2633440717579433E-4</v>
      </c>
      <c r="W24" s="330">
        <f t="shared" si="10"/>
        <v>1.2633440717579433E-4</v>
      </c>
      <c r="X24" s="330">
        <f t="shared" si="10"/>
        <v>6.3167203587897165E-5</v>
      </c>
      <c r="Y24" s="332">
        <f t="shared" si="10"/>
        <v>1.8950161076369148E-4</v>
      </c>
      <c r="Z24" s="330">
        <f t="shared" si="10"/>
        <v>1.2633440717579433E-4</v>
      </c>
      <c r="AA24" s="330">
        <f t="shared" si="10"/>
        <v>0</v>
      </c>
      <c r="AB24" s="332">
        <f t="shared" si="10"/>
        <v>1.2633440717579433E-4</v>
      </c>
      <c r="AC24" s="330">
        <f t="shared" si="10"/>
        <v>5.0533762870317732E-4</v>
      </c>
      <c r="AD24" s="330">
        <f t="shared" si="10"/>
        <v>0</v>
      </c>
      <c r="AE24" s="332">
        <f t="shared" si="10"/>
        <v>5.0533762870317732E-4</v>
      </c>
      <c r="AF24" s="330">
        <f t="shared" si="10"/>
        <v>4.4217042511528014E-4</v>
      </c>
      <c r="AG24" s="330">
        <f t="shared" si="10"/>
        <v>3.1583601793948584E-4</v>
      </c>
      <c r="AH24" s="332">
        <f t="shared" si="10"/>
        <v>7.5800644305476592E-4</v>
      </c>
      <c r="AI24" s="330">
        <f t="shared" si="10"/>
        <v>6.3167203587897165E-5</v>
      </c>
      <c r="AJ24" s="330">
        <f t="shared" si="10"/>
        <v>0</v>
      </c>
      <c r="AK24" s="332">
        <f t="shared" si="10"/>
        <v>6.3167203587897165E-5</v>
      </c>
      <c r="AL24"/>
    </row>
    <row r="25" spans="1:38" ht="14.45">
      <c r="A25" s="579"/>
      <c r="B25" s="321"/>
      <c r="C25" s="322" t="s">
        <v>187</v>
      </c>
      <c r="D25" s="322" t="s">
        <v>202</v>
      </c>
      <c r="E25" s="333">
        <f t="shared" si="2"/>
        <v>4.0363843092666281E-2</v>
      </c>
      <c r="F25" s="333">
        <f t="shared" si="3"/>
        <v>3.5184132398458724E-2</v>
      </c>
      <c r="G25" s="334">
        <f>F25+E25</f>
        <v>7.5547975491125005E-2</v>
      </c>
      <c r="H25" s="333">
        <f>H20/15831</f>
        <v>1.8950161076369148E-3</v>
      </c>
      <c r="I25" s="333">
        <f t="shared" ref="I25:AK25" si="11">+I20/15831</f>
        <v>1.3896784789337376E-3</v>
      </c>
      <c r="J25" s="334">
        <f t="shared" si="11"/>
        <v>3.2846945865706526E-3</v>
      </c>
      <c r="K25" s="333">
        <f t="shared" si="11"/>
        <v>5.4955467121470536E-3</v>
      </c>
      <c r="L25" s="333">
        <f t="shared" si="11"/>
        <v>2.337186532752195E-3</v>
      </c>
      <c r="M25" s="334">
        <f t="shared" si="11"/>
        <v>7.8327332448992482E-3</v>
      </c>
      <c r="N25" s="333">
        <f t="shared" si="11"/>
        <v>7.6432316341355569E-3</v>
      </c>
      <c r="O25" s="333">
        <f t="shared" si="11"/>
        <v>1.0738424609942518E-2</v>
      </c>
      <c r="P25" s="334">
        <f t="shared" si="11"/>
        <v>1.8381656244078073E-2</v>
      </c>
      <c r="Q25" s="333">
        <f t="shared" si="11"/>
        <v>8.6539068915419109E-3</v>
      </c>
      <c r="R25" s="333">
        <f t="shared" si="11"/>
        <v>6.632556376729202E-3</v>
      </c>
      <c r="S25" s="334">
        <f t="shared" si="11"/>
        <v>1.5286463268271114E-2</v>
      </c>
      <c r="T25" s="333">
        <f t="shared" si="11"/>
        <v>1.4528456825216348E-3</v>
      </c>
      <c r="U25" s="333">
        <f t="shared" si="11"/>
        <v>8.8434085023056028E-4</v>
      </c>
      <c r="V25" s="334">
        <f t="shared" si="11"/>
        <v>2.337186532752195E-3</v>
      </c>
      <c r="W25" s="333">
        <f t="shared" si="11"/>
        <v>5.0533762870317732E-4</v>
      </c>
      <c r="X25" s="333">
        <f t="shared" si="11"/>
        <v>1.4528456825216348E-3</v>
      </c>
      <c r="Y25" s="334">
        <f t="shared" si="11"/>
        <v>1.958183311224812E-3</v>
      </c>
      <c r="Z25" s="333">
        <f t="shared" si="11"/>
        <v>2.5266881435158867E-3</v>
      </c>
      <c r="AA25" s="333">
        <f t="shared" si="11"/>
        <v>4.1058682332133153E-3</v>
      </c>
      <c r="AB25" s="334">
        <f t="shared" si="11"/>
        <v>6.632556376729202E-3</v>
      </c>
      <c r="AC25" s="333">
        <f t="shared" si="11"/>
        <v>4.4217042511528011E-3</v>
      </c>
      <c r="AD25" s="333">
        <f t="shared" si="11"/>
        <v>3.6636978080980356E-3</v>
      </c>
      <c r="AE25" s="334">
        <f t="shared" si="11"/>
        <v>8.0854020592508371E-3</v>
      </c>
      <c r="AF25" s="333">
        <f t="shared" si="11"/>
        <v>7.2010612090202767E-3</v>
      </c>
      <c r="AG25" s="333">
        <f t="shared" si="11"/>
        <v>3.6005306045101384E-3</v>
      </c>
      <c r="AH25" s="334">
        <f t="shared" si="11"/>
        <v>1.0801591813530414E-2</v>
      </c>
      <c r="AI25" s="333">
        <f t="shared" si="11"/>
        <v>5.6850483229107444E-4</v>
      </c>
      <c r="AJ25" s="333">
        <f t="shared" si="11"/>
        <v>3.7900322152738296E-4</v>
      </c>
      <c r="AK25" s="334">
        <f t="shared" si="11"/>
        <v>9.475080538184574E-4</v>
      </c>
      <c r="AL25"/>
    </row>
    <row r="26" spans="1:38" ht="18.600000000000001">
      <c r="A26" s="579"/>
      <c r="B26" s="324"/>
      <c r="C26" s="313" t="s">
        <v>205</v>
      </c>
      <c r="D26" s="325"/>
      <c r="E26" s="326"/>
      <c r="F26" s="326"/>
      <c r="G26" s="329"/>
      <c r="H26" s="328"/>
      <c r="I26" s="328"/>
      <c r="J26" s="329"/>
      <c r="K26" s="328"/>
      <c r="L26" s="328"/>
      <c r="M26" s="329"/>
      <c r="N26" s="328"/>
      <c r="O26" s="328"/>
      <c r="P26" s="329"/>
      <c r="Q26" s="328"/>
      <c r="R26" s="328"/>
      <c r="S26" s="329"/>
      <c r="T26" s="328"/>
      <c r="U26" s="328"/>
      <c r="V26" s="329"/>
      <c r="W26" s="328"/>
      <c r="X26" s="328"/>
      <c r="Y26" s="329"/>
      <c r="Z26" s="328"/>
      <c r="AA26" s="328"/>
      <c r="AB26" s="329"/>
      <c r="AC26" s="328"/>
      <c r="AD26" s="328"/>
      <c r="AE26" s="329"/>
      <c r="AF26" s="328"/>
      <c r="AG26" s="328"/>
      <c r="AH26" s="329"/>
      <c r="AI26" s="328"/>
      <c r="AJ26" s="328"/>
      <c r="AK26" s="329"/>
      <c r="AL26"/>
    </row>
    <row r="27" spans="1:38" ht="14.45">
      <c r="A27" s="579"/>
      <c r="B27" s="584">
        <v>117</v>
      </c>
      <c r="C27" s="318" t="s">
        <v>196</v>
      </c>
      <c r="D27" s="318" t="s">
        <v>197</v>
      </c>
      <c r="E27" s="319">
        <f t="shared" si="2"/>
        <v>25</v>
      </c>
      <c r="F27" s="320">
        <f t="shared" si="3"/>
        <v>75</v>
      </c>
      <c r="G27" s="204">
        <f>F27+E27</f>
        <v>100</v>
      </c>
      <c r="H27" s="319">
        <v>3</v>
      </c>
      <c r="I27" s="319">
        <v>3</v>
      </c>
      <c r="J27" s="204">
        <f>+SUM(H27:I27)</f>
        <v>6</v>
      </c>
      <c r="K27" s="319">
        <v>0</v>
      </c>
      <c r="L27" s="319">
        <v>1</v>
      </c>
      <c r="M27" s="204">
        <f>+SUM(K27:L27)</f>
        <v>1</v>
      </c>
      <c r="N27" s="319">
        <v>1</v>
      </c>
      <c r="O27" s="319">
        <v>20</v>
      </c>
      <c r="P27" s="204">
        <f>+SUM(N27:O27)</f>
        <v>21</v>
      </c>
      <c r="Q27" s="319">
        <v>7</v>
      </c>
      <c r="R27" s="319">
        <v>20</v>
      </c>
      <c r="S27" s="204">
        <f>+SUM(Q27:R27)</f>
        <v>27</v>
      </c>
      <c r="T27" s="319">
        <v>0</v>
      </c>
      <c r="U27" s="319">
        <v>2</v>
      </c>
      <c r="V27" s="204">
        <f>+SUM(T27:U27)</f>
        <v>2</v>
      </c>
      <c r="W27" s="319">
        <v>0</v>
      </c>
      <c r="X27" s="319">
        <v>6</v>
      </c>
      <c r="Y27" s="204">
        <f>+SUM(W27:X27)</f>
        <v>6</v>
      </c>
      <c r="Z27" s="319">
        <v>7</v>
      </c>
      <c r="AA27" s="319">
        <v>14</v>
      </c>
      <c r="AB27" s="204">
        <f>+SUM(Z27:AA27)</f>
        <v>21</v>
      </c>
      <c r="AC27" s="319">
        <v>0</v>
      </c>
      <c r="AD27" s="319">
        <v>2</v>
      </c>
      <c r="AE27" s="204">
        <f>+SUM(AC27:AD27)</f>
        <v>2</v>
      </c>
      <c r="AF27" s="319">
        <v>7</v>
      </c>
      <c r="AG27" s="319">
        <v>7</v>
      </c>
      <c r="AH27" s="204">
        <f>+SUM(AF27:AG27)</f>
        <v>14</v>
      </c>
      <c r="AI27" s="319">
        <v>0</v>
      </c>
      <c r="AJ27" s="319">
        <v>0</v>
      </c>
      <c r="AK27" s="204">
        <f>+SUM(AI27:AJ27)</f>
        <v>0</v>
      </c>
      <c r="AL27"/>
    </row>
    <row r="28" spans="1:38" ht="14.45">
      <c r="A28" s="579"/>
      <c r="B28" s="585"/>
      <c r="C28" s="318" t="s">
        <v>198</v>
      </c>
      <c r="D28" s="318" t="s">
        <v>197</v>
      </c>
      <c r="E28" s="319">
        <f t="shared" si="2"/>
        <v>293</v>
      </c>
      <c r="F28" s="320">
        <f t="shared" si="3"/>
        <v>250</v>
      </c>
      <c r="G28" s="204">
        <f t="shared" ref="G28:G29" si="12">F28+E28</f>
        <v>543</v>
      </c>
      <c r="H28" s="319">
        <v>52</v>
      </c>
      <c r="I28" s="319">
        <v>25</v>
      </c>
      <c r="J28" s="204">
        <f>+SUM(H28:I28)</f>
        <v>77</v>
      </c>
      <c r="K28" s="319">
        <v>26</v>
      </c>
      <c r="L28" s="319">
        <v>7</v>
      </c>
      <c r="M28" s="204">
        <f>+SUM(K28:L28)</f>
        <v>33</v>
      </c>
      <c r="N28" s="319">
        <v>45</v>
      </c>
      <c r="O28" s="319">
        <v>51</v>
      </c>
      <c r="P28" s="204">
        <f>+SUM(N28:O28)</f>
        <v>96</v>
      </c>
      <c r="Q28" s="319">
        <v>23</v>
      </c>
      <c r="R28" s="319">
        <v>65</v>
      </c>
      <c r="S28" s="204">
        <f>+SUM(Q28:R28)</f>
        <v>88</v>
      </c>
      <c r="T28" s="319">
        <v>14</v>
      </c>
      <c r="U28" s="319">
        <v>11</v>
      </c>
      <c r="V28" s="204">
        <f>+SUM(T28:U28)</f>
        <v>25</v>
      </c>
      <c r="W28" s="319">
        <v>12</v>
      </c>
      <c r="X28" s="319">
        <v>15</v>
      </c>
      <c r="Y28" s="204">
        <f>+SUM(W28:X28)</f>
        <v>27</v>
      </c>
      <c r="Z28" s="319">
        <v>27</v>
      </c>
      <c r="AA28" s="319">
        <v>20</v>
      </c>
      <c r="AB28" s="204">
        <f>+SUM(Z28:AA28)</f>
        <v>47</v>
      </c>
      <c r="AC28" s="319">
        <v>33</v>
      </c>
      <c r="AD28" s="319">
        <v>12</v>
      </c>
      <c r="AE28" s="204">
        <f>+SUM(AC28:AD28)</f>
        <v>45</v>
      </c>
      <c r="AF28" s="319">
        <v>58</v>
      </c>
      <c r="AG28" s="319">
        <v>43</v>
      </c>
      <c r="AH28" s="204">
        <f>+SUM(AF28:AG28)</f>
        <v>101</v>
      </c>
      <c r="AI28" s="319">
        <v>3</v>
      </c>
      <c r="AJ28" s="319">
        <v>1</v>
      </c>
      <c r="AK28" s="204">
        <f>+SUM(AI28:AJ28)</f>
        <v>4</v>
      </c>
      <c r="AL28"/>
    </row>
    <row r="29" spans="1:38" ht="14.45">
      <c r="A29" s="579"/>
      <c r="B29" s="586"/>
      <c r="C29" s="318" t="s">
        <v>199</v>
      </c>
      <c r="D29" s="318" t="s">
        <v>197</v>
      </c>
      <c r="E29" s="319">
        <f t="shared" si="2"/>
        <v>360</v>
      </c>
      <c r="F29" s="320">
        <f t="shared" si="3"/>
        <v>35</v>
      </c>
      <c r="G29" s="204">
        <f t="shared" si="12"/>
        <v>395</v>
      </c>
      <c r="H29" s="319">
        <v>22</v>
      </c>
      <c r="I29" s="319">
        <v>8</v>
      </c>
      <c r="J29" s="204">
        <f>+SUM(H29:I29)</f>
        <v>30</v>
      </c>
      <c r="K29" s="319">
        <v>15</v>
      </c>
      <c r="L29" s="319">
        <v>1</v>
      </c>
      <c r="M29" s="204">
        <f>+SUM(K29:L29)</f>
        <v>16</v>
      </c>
      <c r="N29" s="319">
        <v>116</v>
      </c>
      <c r="O29" s="319">
        <v>13</v>
      </c>
      <c r="P29" s="204">
        <f>+SUM(N29:O29)</f>
        <v>129</v>
      </c>
      <c r="Q29" s="319">
        <v>8</v>
      </c>
      <c r="R29" s="319">
        <v>5</v>
      </c>
      <c r="S29" s="204">
        <f>+SUM(Q29:R29)</f>
        <v>13</v>
      </c>
      <c r="T29" s="319">
        <v>13</v>
      </c>
      <c r="U29" s="319">
        <v>2</v>
      </c>
      <c r="V29" s="204">
        <f>+SUM(T29:U29)</f>
        <v>15</v>
      </c>
      <c r="W29" s="319">
        <v>4</v>
      </c>
      <c r="X29" s="319">
        <v>1</v>
      </c>
      <c r="Y29" s="204">
        <f>+SUM(W29:X29)</f>
        <v>5</v>
      </c>
      <c r="Z29" s="319">
        <v>17</v>
      </c>
      <c r="AA29" s="319">
        <v>1</v>
      </c>
      <c r="AB29" s="204">
        <f>+SUM(Z29:AA29)</f>
        <v>18</v>
      </c>
      <c r="AC29" s="319">
        <v>13</v>
      </c>
      <c r="AD29" s="319">
        <v>2</v>
      </c>
      <c r="AE29" s="204">
        <f>+SUM(AC29:AD29)</f>
        <v>15</v>
      </c>
      <c r="AF29" s="319">
        <v>64</v>
      </c>
      <c r="AG29" s="319">
        <v>0</v>
      </c>
      <c r="AH29" s="204">
        <f>+SUM(AF29:AG29)</f>
        <v>64</v>
      </c>
      <c r="AI29" s="319">
        <v>88</v>
      </c>
      <c r="AJ29" s="319">
        <v>2</v>
      </c>
      <c r="AK29" s="204">
        <f>+SUM(AI29:AJ29)</f>
        <v>90</v>
      </c>
      <c r="AL29"/>
    </row>
    <row r="30" spans="1:38" ht="14.45">
      <c r="A30" s="579"/>
      <c r="B30" s="321"/>
      <c r="C30" s="322" t="s">
        <v>187</v>
      </c>
      <c r="D30" s="322" t="s">
        <v>197</v>
      </c>
      <c r="E30" s="323">
        <f t="shared" si="2"/>
        <v>678</v>
      </c>
      <c r="F30" s="323">
        <f t="shared" si="3"/>
        <v>360</v>
      </c>
      <c r="G30" s="279">
        <f>F30+E30</f>
        <v>1038</v>
      </c>
      <c r="H30" s="323">
        <f>SUM(H27:H29)</f>
        <v>77</v>
      </c>
      <c r="I30" s="323">
        <f t="shared" ref="I30:AK30" si="13">SUM(I27:I29)</f>
        <v>36</v>
      </c>
      <c r="J30" s="279">
        <f t="shared" si="13"/>
        <v>113</v>
      </c>
      <c r="K30" s="323">
        <f t="shared" si="13"/>
        <v>41</v>
      </c>
      <c r="L30" s="323">
        <f t="shared" si="13"/>
        <v>9</v>
      </c>
      <c r="M30" s="279">
        <f t="shared" si="13"/>
        <v>50</v>
      </c>
      <c r="N30" s="323">
        <f t="shared" si="13"/>
        <v>162</v>
      </c>
      <c r="O30" s="323">
        <f t="shared" si="13"/>
        <v>84</v>
      </c>
      <c r="P30" s="279">
        <f t="shared" si="13"/>
        <v>246</v>
      </c>
      <c r="Q30" s="323">
        <f t="shared" si="13"/>
        <v>38</v>
      </c>
      <c r="R30" s="323">
        <f t="shared" si="13"/>
        <v>90</v>
      </c>
      <c r="S30" s="279">
        <f t="shared" si="13"/>
        <v>128</v>
      </c>
      <c r="T30" s="323">
        <f t="shared" si="13"/>
        <v>27</v>
      </c>
      <c r="U30" s="323">
        <f t="shared" si="13"/>
        <v>15</v>
      </c>
      <c r="V30" s="279">
        <f t="shared" si="13"/>
        <v>42</v>
      </c>
      <c r="W30" s="323">
        <f t="shared" si="13"/>
        <v>16</v>
      </c>
      <c r="X30" s="323">
        <f t="shared" si="13"/>
        <v>22</v>
      </c>
      <c r="Y30" s="279">
        <f t="shared" si="13"/>
        <v>38</v>
      </c>
      <c r="Z30" s="323">
        <f t="shared" si="13"/>
        <v>51</v>
      </c>
      <c r="AA30" s="323">
        <f t="shared" si="13"/>
        <v>35</v>
      </c>
      <c r="AB30" s="279">
        <f t="shared" si="13"/>
        <v>86</v>
      </c>
      <c r="AC30" s="323">
        <f t="shared" si="13"/>
        <v>46</v>
      </c>
      <c r="AD30" s="323">
        <f t="shared" si="13"/>
        <v>16</v>
      </c>
      <c r="AE30" s="279">
        <f t="shared" si="13"/>
        <v>62</v>
      </c>
      <c r="AF30" s="323">
        <f t="shared" si="13"/>
        <v>129</v>
      </c>
      <c r="AG30" s="323">
        <f t="shared" si="13"/>
        <v>50</v>
      </c>
      <c r="AH30" s="279">
        <f t="shared" si="13"/>
        <v>179</v>
      </c>
      <c r="AI30" s="323">
        <f t="shared" si="13"/>
        <v>91</v>
      </c>
      <c r="AJ30" s="323">
        <f t="shared" si="13"/>
        <v>3</v>
      </c>
      <c r="AK30" s="279">
        <f t="shared" si="13"/>
        <v>94</v>
      </c>
      <c r="AL30"/>
    </row>
    <row r="31" spans="1:38" ht="18.600000000000001">
      <c r="A31" s="579"/>
      <c r="B31" s="324"/>
      <c r="C31" s="404" t="s">
        <v>206</v>
      </c>
      <c r="D31" s="325"/>
      <c r="E31" s="326"/>
      <c r="F31" s="326"/>
      <c r="G31" s="329"/>
      <c r="H31" s="328"/>
      <c r="I31" s="328"/>
      <c r="J31" s="329"/>
      <c r="K31" s="328"/>
      <c r="L31" s="328"/>
      <c r="M31" s="329"/>
      <c r="N31" s="328"/>
      <c r="O31" s="328"/>
      <c r="P31" s="329"/>
      <c r="Q31" s="328"/>
      <c r="R31" s="328"/>
      <c r="S31" s="329"/>
      <c r="T31" s="328"/>
      <c r="U31" s="328"/>
      <c r="V31" s="329"/>
      <c r="W31" s="328"/>
      <c r="X31" s="328"/>
      <c r="Y31" s="329"/>
      <c r="Z31" s="328"/>
      <c r="AA31" s="328"/>
      <c r="AB31" s="329"/>
      <c r="AC31" s="328"/>
      <c r="AD31" s="328"/>
      <c r="AE31" s="329"/>
      <c r="AF31" s="328"/>
      <c r="AG31" s="328"/>
      <c r="AH31" s="329"/>
      <c r="AI31" s="328"/>
      <c r="AJ31" s="328"/>
      <c r="AK31" s="329"/>
      <c r="AL31"/>
    </row>
    <row r="32" spans="1:38" ht="14.45">
      <c r="A32" s="579"/>
      <c r="B32" s="584">
        <v>117</v>
      </c>
      <c r="C32" s="318" t="s">
        <v>201</v>
      </c>
      <c r="D32" s="318" t="s">
        <v>202</v>
      </c>
      <c r="E32" s="330">
        <f t="shared" si="2"/>
        <v>1.6002048262177559E-3</v>
      </c>
      <c r="F32" s="331">
        <f t="shared" si="3"/>
        <v>4.8006144786532671E-3</v>
      </c>
      <c r="G32" s="335">
        <f>F32+E32</f>
        <v>6.4008193048710228E-3</v>
      </c>
      <c r="H32" s="330">
        <f t="shared" ref="H32:I35" si="14">H27/15623</f>
        <v>1.9202457914613071E-4</v>
      </c>
      <c r="I32" s="330">
        <f t="shared" si="14"/>
        <v>1.9202457914613071E-4</v>
      </c>
      <c r="J32" s="335">
        <f t="shared" ref="J32:AK32" si="15">J27/15623</f>
        <v>3.8404915829226143E-4</v>
      </c>
      <c r="K32" s="330">
        <f t="shared" si="15"/>
        <v>0</v>
      </c>
      <c r="L32" s="330">
        <f t="shared" si="15"/>
        <v>6.4008193048710238E-5</v>
      </c>
      <c r="M32" s="335">
        <f t="shared" si="15"/>
        <v>6.4008193048710238E-5</v>
      </c>
      <c r="N32" s="330">
        <f t="shared" si="15"/>
        <v>6.4008193048710238E-5</v>
      </c>
      <c r="O32" s="330">
        <f t="shared" si="15"/>
        <v>1.2801638609742047E-3</v>
      </c>
      <c r="P32" s="335">
        <f t="shared" si="15"/>
        <v>1.3441720540229149E-3</v>
      </c>
      <c r="Q32" s="330">
        <f t="shared" si="15"/>
        <v>4.4805735134097164E-4</v>
      </c>
      <c r="R32" s="330">
        <f t="shared" si="15"/>
        <v>1.2801638609742047E-3</v>
      </c>
      <c r="S32" s="335">
        <f t="shared" si="15"/>
        <v>1.7282212123151763E-3</v>
      </c>
      <c r="T32" s="330">
        <f t="shared" si="15"/>
        <v>0</v>
      </c>
      <c r="U32" s="330">
        <f t="shared" si="15"/>
        <v>1.2801638609742048E-4</v>
      </c>
      <c r="V32" s="335">
        <f t="shared" si="15"/>
        <v>1.2801638609742048E-4</v>
      </c>
      <c r="W32" s="330">
        <f t="shared" si="15"/>
        <v>0</v>
      </c>
      <c r="X32" s="330">
        <f t="shared" si="15"/>
        <v>3.8404915829226143E-4</v>
      </c>
      <c r="Y32" s="335">
        <f t="shared" si="15"/>
        <v>3.8404915829226143E-4</v>
      </c>
      <c r="Z32" s="330">
        <f t="shared" si="15"/>
        <v>4.4805735134097164E-4</v>
      </c>
      <c r="AA32" s="330">
        <f t="shared" si="15"/>
        <v>8.9611470268194328E-4</v>
      </c>
      <c r="AB32" s="335">
        <f t="shared" si="15"/>
        <v>1.3441720540229149E-3</v>
      </c>
      <c r="AC32" s="330">
        <f t="shared" si="15"/>
        <v>0</v>
      </c>
      <c r="AD32" s="330">
        <f t="shared" si="15"/>
        <v>1.2801638609742048E-4</v>
      </c>
      <c r="AE32" s="335">
        <f t="shared" si="15"/>
        <v>1.2801638609742048E-4</v>
      </c>
      <c r="AF32" s="330">
        <f t="shared" si="15"/>
        <v>4.4805735134097164E-4</v>
      </c>
      <c r="AG32" s="330">
        <f t="shared" si="15"/>
        <v>4.4805735134097164E-4</v>
      </c>
      <c r="AH32" s="335">
        <f t="shared" si="15"/>
        <v>8.9611470268194328E-4</v>
      </c>
      <c r="AI32" s="330">
        <f t="shared" si="15"/>
        <v>0</v>
      </c>
      <c r="AJ32" s="330">
        <f t="shared" si="15"/>
        <v>0</v>
      </c>
      <c r="AK32" s="335">
        <f t="shared" si="15"/>
        <v>0</v>
      </c>
      <c r="AL32"/>
    </row>
    <row r="33" spans="1:38" ht="14.45">
      <c r="A33" s="579"/>
      <c r="B33" s="585"/>
      <c r="C33" s="318" t="s">
        <v>203</v>
      </c>
      <c r="D33" s="318" t="s">
        <v>202</v>
      </c>
      <c r="E33" s="330">
        <f t="shared" si="2"/>
        <v>1.8754400563272097E-2</v>
      </c>
      <c r="F33" s="331">
        <f t="shared" si="3"/>
        <v>1.6002048262177559E-2</v>
      </c>
      <c r="G33" s="335">
        <f t="shared" ref="G33:G35" si="16">F33+E33</f>
        <v>3.4756448825449655E-2</v>
      </c>
      <c r="H33" s="330">
        <f t="shared" si="14"/>
        <v>3.3284260385329323E-3</v>
      </c>
      <c r="I33" s="330">
        <f t="shared" si="14"/>
        <v>1.6002048262177559E-3</v>
      </c>
      <c r="J33" s="335">
        <f t="shared" ref="J33:AK33" si="17">J28/15623</f>
        <v>4.9286308647506884E-3</v>
      </c>
      <c r="K33" s="330">
        <f t="shared" si="17"/>
        <v>1.6642130192664661E-3</v>
      </c>
      <c r="L33" s="330">
        <f t="shared" si="17"/>
        <v>4.4805735134097164E-4</v>
      </c>
      <c r="M33" s="335">
        <f t="shared" si="17"/>
        <v>2.1122703706074378E-3</v>
      </c>
      <c r="N33" s="330">
        <f t="shared" si="17"/>
        <v>2.8803686871919604E-3</v>
      </c>
      <c r="O33" s="330">
        <f t="shared" si="17"/>
        <v>3.2644178454842221E-3</v>
      </c>
      <c r="P33" s="335">
        <f t="shared" si="17"/>
        <v>6.1447865326761828E-3</v>
      </c>
      <c r="Q33" s="330">
        <f t="shared" si="17"/>
        <v>1.4721884401203355E-3</v>
      </c>
      <c r="R33" s="330">
        <f t="shared" si="17"/>
        <v>4.160532548166165E-3</v>
      </c>
      <c r="S33" s="335">
        <f t="shared" si="17"/>
        <v>5.6327209882865003E-3</v>
      </c>
      <c r="T33" s="330">
        <f t="shared" si="17"/>
        <v>8.9611470268194328E-4</v>
      </c>
      <c r="U33" s="330">
        <f t="shared" si="17"/>
        <v>7.0409012353581254E-4</v>
      </c>
      <c r="V33" s="335">
        <f t="shared" si="17"/>
        <v>1.6002048262177559E-3</v>
      </c>
      <c r="W33" s="330">
        <f t="shared" si="17"/>
        <v>7.6809831658452286E-4</v>
      </c>
      <c r="X33" s="330">
        <f t="shared" si="17"/>
        <v>9.6012289573065349E-4</v>
      </c>
      <c r="Y33" s="335">
        <f t="shared" si="17"/>
        <v>1.7282212123151763E-3</v>
      </c>
      <c r="Z33" s="330">
        <f t="shared" si="17"/>
        <v>1.7282212123151763E-3</v>
      </c>
      <c r="AA33" s="330">
        <f t="shared" si="17"/>
        <v>1.2801638609742047E-3</v>
      </c>
      <c r="AB33" s="335">
        <f t="shared" si="17"/>
        <v>3.0083850732893812E-3</v>
      </c>
      <c r="AC33" s="330">
        <f t="shared" si="17"/>
        <v>2.1122703706074378E-3</v>
      </c>
      <c r="AD33" s="330">
        <f t="shared" si="17"/>
        <v>7.6809831658452286E-4</v>
      </c>
      <c r="AE33" s="335">
        <f t="shared" si="17"/>
        <v>2.8803686871919604E-3</v>
      </c>
      <c r="AF33" s="330">
        <f t="shared" si="17"/>
        <v>3.7124751968251935E-3</v>
      </c>
      <c r="AG33" s="330">
        <f t="shared" si="17"/>
        <v>2.7523523010945399E-3</v>
      </c>
      <c r="AH33" s="335">
        <f t="shared" si="17"/>
        <v>6.4648274979197335E-3</v>
      </c>
      <c r="AI33" s="330">
        <f t="shared" si="17"/>
        <v>1.9202457914613071E-4</v>
      </c>
      <c r="AJ33" s="330">
        <f t="shared" si="17"/>
        <v>6.4008193048710238E-5</v>
      </c>
      <c r="AK33" s="335">
        <f t="shared" si="17"/>
        <v>2.5603277219484095E-4</v>
      </c>
      <c r="AL33"/>
    </row>
    <row r="34" spans="1:38" ht="14.45">
      <c r="A34" s="579"/>
      <c r="B34" s="586"/>
      <c r="C34" s="318" t="s">
        <v>204</v>
      </c>
      <c r="D34" s="318" t="s">
        <v>202</v>
      </c>
      <c r="E34" s="330">
        <f t="shared" si="2"/>
        <v>2.3042949497535679E-2</v>
      </c>
      <c r="F34" s="331">
        <f t="shared" si="3"/>
        <v>2.2402867567048578E-3</v>
      </c>
      <c r="G34" s="335">
        <f t="shared" si="16"/>
        <v>2.5283236254240539E-2</v>
      </c>
      <c r="H34" s="330">
        <f t="shared" si="14"/>
        <v>1.4081802470716251E-3</v>
      </c>
      <c r="I34" s="330">
        <f t="shared" si="14"/>
        <v>5.120655443896819E-4</v>
      </c>
      <c r="J34" s="335">
        <f t="shared" ref="J34:AK34" si="18">J29/15623</f>
        <v>1.920245791461307E-3</v>
      </c>
      <c r="K34" s="330">
        <f t="shared" si="18"/>
        <v>9.6012289573065349E-4</v>
      </c>
      <c r="L34" s="330">
        <f t="shared" si="18"/>
        <v>6.4008193048710238E-5</v>
      </c>
      <c r="M34" s="335">
        <f t="shared" si="18"/>
        <v>1.0241310887793638E-3</v>
      </c>
      <c r="N34" s="330">
        <f t="shared" si="18"/>
        <v>7.4249503936503871E-3</v>
      </c>
      <c r="O34" s="330">
        <f t="shared" si="18"/>
        <v>8.3210650963323307E-4</v>
      </c>
      <c r="P34" s="335">
        <f t="shared" si="18"/>
        <v>8.2570569032836202E-3</v>
      </c>
      <c r="Q34" s="330">
        <f t="shared" si="18"/>
        <v>5.120655443896819E-4</v>
      </c>
      <c r="R34" s="330">
        <f t="shared" si="18"/>
        <v>3.2004096524355116E-4</v>
      </c>
      <c r="S34" s="335">
        <f t="shared" si="18"/>
        <v>8.3210650963323307E-4</v>
      </c>
      <c r="T34" s="330">
        <f t="shared" si="18"/>
        <v>8.3210650963323307E-4</v>
      </c>
      <c r="U34" s="330">
        <f t="shared" si="18"/>
        <v>1.2801638609742048E-4</v>
      </c>
      <c r="V34" s="335">
        <f t="shared" si="18"/>
        <v>9.6012289573065349E-4</v>
      </c>
      <c r="W34" s="330">
        <f t="shared" si="18"/>
        <v>2.5603277219484095E-4</v>
      </c>
      <c r="X34" s="330">
        <f t="shared" si="18"/>
        <v>6.4008193048710238E-5</v>
      </c>
      <c r="Y34" s="335">
        <f t="shared" si="18"/>
        <v>3.2004096524355116E-4</v>
      </c>
      <c r="Z34" s="330">
        <f t="shared" si="18"/>
        <v>1.088139281828074E-3</v>
      </c>
      <c r="AA34" s="330">
        <f t="shared" si="18"/>
        <v>6.4008193048710238E-5</v>
      </c>
      <c r="AB34" s="335">
        <f t="shared" si="18"/>
        <v>1.1521474748767842E-3</v>
      </c>
      <c r="AC34" s="330">
        <f t="shared" si="18"/>
        <v>8.3210650963323307E-4</v>
      </c>
      <c r="AD34" s="330">
        <f t="shared" si="18"/>
        <v>1.2801638609742048E-4</v>
      </c>
      <c r="AE34" s="335">
        <f t="shared" si="18"/>
        <v>9.6012289573065349E-4</v>
      </c>
      <c r="AF34" s="330">
        <f t="shared" si="18"/>
        <v>4.0965243551174552E-3</v>
      </c>
      <c r="AG34" s="330">
        <f t="shared" si="18"/>
        <v>0</v>
      </c>
      <c r="AH34" s="335">
        <f t="shared" si="18"/>
        <v>4.0965243551174552E-3</v>
      </c>
      <c r="AI34" s="330">
        <f t="shared" si="18"/>
        <v>5.6327209882865003E-3</v>
      </c>
      <c r="AJ34" s="330">
        <f t="shared" si="18"/>
        <v>1.2801638609742048E-4</v>
      </c>
      <c r="AK34" s="335">
        <f t="shared" si="18"/>
        <v>5.7607373743839207E-3</v>
      </c>
      <c r="AL34"/>
    </row>
    <row r="35" spans="1:38" ht="14.45">
      <c r="A35" s="579"/>
      <c r="B35" s="321"/>
      <c r="C35" s="322" t="s">
        <v>187</v>
      </c>
      <c r="D35" s="322" t="s">
        <v>202</v>
      </c>
      <c r="E35" s="333">
        <f t="shared" si="2"/>
        <v>4.3397554887025541E-2</v>
      </c>
      <c r="F35" s="333">
        <f t="shared" si="3"/>
        <v>2.3042949497535686E-2</v>
      </c>
      <c r="G35" s="333">
        <f t="shared" si="16"/>
        <v>6.6440504384561228E-2</v>
      </c>
      <c r="H35" s="333">
        <f t="shared" si="14"/>
        <v>4.9286308647506884E-3</v>
      </c>
      <c r="I35" s="333">
        <f t="shared" si="14"/>
        <v>2.3042949497535685E-3</v>
      </c>
      <c r="J35" s="333">
        <f t="shared" ref="J35:AK35" si="19">J30/15623</f>
        <v>7.2329258145042569E-3</v>
      </c>
      <c r="K35" s="333">
        <f t="shared" si="19"/>
        <v>2.6243359149971195E-3</v>
      </c>
      <c r="L35" s="333">
        <f t="shared" si="19"/>
        <v>5.7607373743839211E-4</v>
      </c>
      <c r="M35" s="333">
        <f t="shared" si="19"/>
        <v>3.2004096524355118E-3</v>
      </c>
      <c r="N35" s="333">
        <f t="shared" si="19"/>
        <v>1.0369327273891059E-2</v>
      </c>
      <c r="O35" s="333">
        <f t="shared" si="19"/>
        <v>5.3766882160916595E-3</v>
      </c>
      <c r="P35" s="333">
        <f t="shared" si="19"/>
        <v>1.5746015489982716E-2</v>
      </c>
      <c r="Q35" s="333">
        <f t="shared" si="19"/>
        <v>2.4323113358509889E-3</v>
      </c>
      <c r="R35" s="333">
        <f t="shared" si="19"/>
        <v>5.7607373743839207E-3</v>
      </c>
      <c r="S35" s="333">
        <f t="shared" si="19"/>
        <v>8.1930487102349105E-3</v>
      </c>
      <c r="T35" s="333">
        <f t="shared" si="19"/>
        <v>1.7282212123151763E-3</v>
      </c>
      <c r="U35" s="333">
        <f t="shared" si="19"/>
        <v>9.6012289573065349E-4</v>
      </c>
      <c r="V35" s="333">
        <f t="shared" si="19"/>
        <v>2.6883441080458297E-3</v>
      </c>
      <c r="W35" s="333">
        <f t="shared" si="19"/>
        <v>1.0241310887793638E-3</v>
      </c>
      <c r="X35" s="333">
        <f t="shared" si="19"/>
        <v>1.4081802470716251E-3</v>
      </c>
      <c r="Y35" s="333">
        <f t="shared" si="19"/>
        <v>2.4323113358509889E-3</v>
      </c>
      <c r="Z35" s="333">
        <f t="shared" si="19"/>
        <v>3.2644178454842221E-3</v>
      </c>
      <c r="AA35" s="333">
        <f t="shared" si="19"/>
        <v>2.2402867567048582E-3</v>
      </c>
      <c r="AB35" s="333">
        <f t="shared" si="19"/>
        <v>5.5047046021890799E-3</v>
      </c>
      <c r="AC35" s="333">
        <f t="shared" si="19"/>
        <v>2.944376880240671E-3</v>
      </c>
      <c r="AD35" s="333">
        <f t="shared" si="19"/>
        <v>1.0241310887793638E-3</v>
      </c>
      <c r="AE35" s="333">
        <f t="shared" si="19"/>
        <v>3.9685079690200348E-3</v>
      </c>
      <c r="AF35" s="333">
        <f t="shared" si="19"/>
        <v>8.2570569032836202E-3</v>
      </c>
      <c r="AG35" s="333">
        <f t="shared" si="19"/>
        <v>3.2004096524355118E-3</v>
      </c>
      <c r="AH35" s="333">
        <f t="shared" si="19"/>
        <v>1.1457466555719132E-2</v>
      </c>
      <c r="AI35" s="333">
        <f t="shared" si="19"/>
        <v>5.8247455674326314E-3</v>
      </c>
      <c r="AJ35" s="333">
        <f t="shared" si="19"/>
        <v>1.9202457914613071E-4</v>
      </c>
      <c r="AK35" s="333">
        <f t="shared" si="19"/>
        <v>6.0167701465787624E-3</v>
      </c>
      <c r="AL35"/>
    </row>
    <row r="36" spans="1:38" ht="15.95">
      <c r="A36" s="444" t="s">
        <v>115</v>
      </c>
      <c r="B36" s="444"/>
      <c r="C36" s="444"/>
      <c r="D36" s="444"/>
      <c r="E36" s="587" t="s">
        <v>191</v>
      </c>
      <c r="F36" s="587"/>
      <c r="G36" s="588"/>
      <c r="H36" s="589"/>
      <c r="I36" s="589"/>
      <c r="J36" s="589"/>
      <c r="K36" s="589"/>
      <c r="L36" s="589"/>
      <c r="M36" s="589"/>
      <c r="N36" s="589"/>
      <c r="O36" s="589"/>
      <c r="P36" s="589"/>
      <c r="Q36" s="589"/>
      <c r="R36" s="589"/>
      <c r="S36" s="589"/>
      <c r="T36" s="589"/>
      <c r="U36" s="589"/>
      <c r="V36" s="589"/>
      <c r="W36" s="589"/>
      <c r="X36" s="589"/>
      <c r="Y36" s="589"/>
      <c r="Z36" s="589"/>
      <c r="AA36" s="589"/>
      <c r="AB36" s="589"/>
      <c r="AC36" s="589"/>
      <c r="AD36" s="589"/>
      <c r="AE36" s="589"/>
      <c r="AF36" s="589"/>
      <c r="AG36" s="589"/>
      <c r="AH36" s="589"/>
      <c r="AI36" s="337"/>
      <c r="AJ36" s="337"/>
      <c r="AK36" s="337"/>
    </row>
    <row r="37" spans="1:38" ht="15.95">
      <c r="A37" s="444"/>
      <c r="B37" s="444"/>
      <c r="C37" s="444"/>
      <c r="D37" s="444"/>
      <c r="E37" s="316" t="s">
        <v>193</v>
      </c>
      <c r="F37" s="316" t="s">
        <v>194</v>
      </c>
      <c r="G37" s="338" t="s">
        <v>187</v>
      </c>
      <c r="H37" s="336"/>
      <c r="I37" s="336"/>
      <c r="J37" s="336"/>
      <c r="K37" s="336"/>
      <c r="L37" s="336"/>
      <c r="M37" s="336"/>
      <c r="N37" s="336"/>
      <c r="O37" s="336"/>
      <c r="P37" s="336"/>
      <c r="Q37" s="336"/>
      <c r="R37" s="336"/>
      <c r="S37" s="336"/>
      <c r="T37" s="336"/>
      <c r="U37" s="336"/>
      <c r="V37" s="336"/>
      <c r="W37" s="336"/>
      <c r="X37" s="336"/>
      <c r="Y37" s="336"/>
      <c r="Z37" s="336"/>
      <c r="AA37" s="336"/>
      <c r="AB37" s="336"/>
      <c r="AC37" s="336"/>
      <c r="AD37" s="336"/>
      <c r="AE37" s="336"/>
      <c r="AF37" s="336"/>
      <c r="AG37" s="336"/>
      <c r="AH37" s="336"/>
      <c r="AI37" s="337"/>
      <c r="AJ37" s="337"/>
      <c r="AK37" s="337"/>
    </row>
    <row r="38" spans="1:38" ht="26.1">
      <c r="A38" s="572" t="s">
        <v>114</v>
      </c>
      <c r="B38" s="590">
        <v>129</v>
      </c>
      <c r="C38" s="339" t="s">
        <v>207</v>
      </c>
      <c r="D38" s="340" t="s">
        <v>197</v>
      </c>
      <c r="E38" s="341">
        <v>192</v>
      </c>
      <c r="F38" s="341">
        <v>101</v>
      </c>
      <c r="G38" s="342">
        <f>E38+F38</f>
        <v>293</v>
      </c>
      <c r="H38" s="343"/>
      <c r="I38" s="344"/>
      <c r="J38" s="345"/>
      <c r="K38" s="344"/>
      <c r="L38" s="344"/>
      <c r="M38" s="345"/>
      <c r="N38" s="344"/>
      <c r="O38" s="344"/>
      <c r="P38" s="345"/>
      <c r="Q38" s="344"/>
      <c r="R38" s="344"/>
      <c r="S38" s="345"/>
      <c r="T38" s="344"/>
      <c r="U38" s="344"/>
      <c r="V38" s="345"/>
      <c r="W38" s="344"/>
      <c r="X38" s="344"/>
      <c r="Y38" s="345"/>
      <c r="Z38" s="344"/>
      <c r="AA38" s="344"/>
      <c r="AB38" s="345"/>
      <c r="AC38" s="344"/>
      <c r="AD38" s="344"/>
      <c r="AE38" s="345"/>
      <c r="AF38" s="344"/>
      <c r="AG38" s="344"/>
      <c r="AH38" s="345"/>
      <c r="AI38" s="337"/>
      <c r="AJ38" s="337"/>
      <c r="AK38" s="337"/>
    </row>
    <row r="39" spans="1:38" ht="26.1">
      <c r="A39" s="572"/>
      <c r="B39" s="591"/>
      <c r="C39" s="339" t="s">
        <v>208</v>
      </c>
      <c r="D39" s="339" t="s">
        <v>197</v>
      </c>
      <c r="E39" s="341">
        <v>192</v>
      </c>
      <c r="F39" s="341">
        <v>101</v>
      </c>
      <c r="G39" s="342">
        <f t="shared" ref="G39:G40" si="20">E39+F39</f>
        <v>293</v>
      </c>
      <c r="H39" s="343"/>
      <c r="I39" s="344"/>
      <c r="J39" s="345"/>
      <c r="K39" s="344"/>
      <c r="L39" s="344"/>
      <c r="M39" s="345"/>
      <c r="N39" s="344"/>
      <c r="O39" s="344"/>
      <c r="P39" s="345"/>
      <c r="Q39" s="344"/>
      <c r="R39" s="344"/>
      <c r="S39" s="345"/>
      <c r="T39" s="344"/>
      <c r="U39" s="344"/>
      <c r="V39" s="345"/>
      <c r="W39" s="344"/>
      <c r="X39" s="344"/>
      <c r="Y39" s="345"/>
      <c r="Z39" s="344"/>
      <c r="AA39" s="344"/>
      <c r="AB39" s="345"/>
      <c r="AC39" s="344"/>
      <c r="AD39" s="344"/>
      <c r="AE39" s="345"/>
      <c r="AF39" s="344"/>
      <c r="AG39" s="344"/>
      <c r="AH39" s="345"/>
      <c r="AI39" s="337"/>
      <c r="AJ39" s="337"/>
      <c r="AK39" s="337"/>
    </row>
    <row r="40" spans="1:38" ht="39">
      <c r="A40" s="572"/>
      <c r="B40" s="591"/>
      <c r="C40" s="339" t="s">
        <v>209</v>
      </c>
      <c r="D40" s="339" t="s">
        <v>197</v>
      </c>
      <c r="E40" s="341">
        <v>192</v>
      </c>
      <c r="F40" s="341">
        <v>64</v>
      </c>
      <c r="G40" s="342">
        <f t="shared" si="20"/>
        <v>256</v>
      </c>
      <c r="H40" s="343"/>
      <c r="I40" s="344"/>
      <c r="J40" s="345"/>
      <c r="K40" s="344"/>
      <c r="L40" s="344"/>
      <c r="M40" s="345"/>
      <c r="N40" s="344"/>
      <c r="O40" s="344"/>
      <c r="P40" s="345"/>
      <c r="Q40" s="344"/>
      <c r="R40" s="344"/>
      <c r="S40" s="345"/>
      <c r="T40" s="344"/>
      <c r="U40" s="344"/>
      <c r="V40" s="345"/>
      <c r="W40" s="344"/>
      <c r="X40" s="344"/>
      <c r="Y40" s="345"/>
      <c r="Z40" s="344"/>
      <c r="AA40" s="344"/>
      <c r="AB40" s="345"/>
      <c r="AC40" s="344"/>
      <c r="AD40" s="344"/>
      <c r="AE40" s="345"/>
      <c r="AF40" s="344"/>
      <c r="AG40" s="344"/>
      <c r="AH40" s="345"/>
      <c r="AI40" s="337"/>
      <c r="AJ40" s="337"/>
      <c r="AK40" s="337"/>
    </row>
    <row r="41" spans="1:38" ht="39">
      <c r="A41" s="572"/>
      <c r="B41" s="592"/>
      <c r="C41" s="339" t="s">
        <v>210</v>
      </c>
      <c r="D41" s="339" t="s">
        <v>211</v>
      </c>
      <c r="E41" s="346">
        <v>1</v>
      </c>
      <c r="F41" s="346">
        <v>0.63</v>
      </c>
      <c r="G41" s="347">
        <f>G40/G39</f>
        <v>0.87372013651877134</v>
      </c>
      <c r="H41" s="343"/>
      <c r="I41" s="344"/>
      <c r="J41" s="345"/>
      <c r="K41" s="344"/>
      <c r="L41" s="344"/>
      <c r="M41" s="345"/>
      <c r="N41" s="344"/>
      <c r="O41" s="344"/>
      <c r="P41" s="345"/>
      <c r="Q41" s="344"/>
      <c r="R41" s="344"/>
      <c r="S41" s="345"/>
      <c r="T41" s="344"/>
      <c r="U41" s="344"/>
      <c r="V41" s="345"/>
      <c r="W41" s="344"/>
      <c r="X41" s="344"/>
      <c r="Y41" s="345"/>
      <c r="Z41" s="344"/>
      <c r="AA41" s="344"/>
      <c r="AB41" s="345"/>
      <c r="AC41" s="344"/>
      <c r="AD41" s="344"/>
      <c r="AE41" s="345"/>
      <c r="AF41" s="344"/>
      <c r="AG41" s="344"/>
      <c r="AH41" s="345"/>
      <c r="AI41" s="337"/>
      <c r="AJ41" s="337"/>
      <c r="AK41" s="337"/>
    </row>
    <row r="42" spans="1:38" ht="14.45">
      <c r="A42" s="337"/>
      <c r="B42" s="337"/>
      <c r="C42" s="337"/>
      <c r="D42" s="337"/>
      <c r="E42" s="337"/>
      <c r="F42" s="337"/>
      <c r="G42" s="337"/>
      <c r="H42" s="337"/>
      <c r="I42" s="337"/>
      <c r="J42" s="337"/>
      <c r="K42" s="33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row>
    <row r="43" spans="1:38" ht="14.45">
      <c r="A43" s="337"/>
      <c r="B43" s="337"/>
      <c r="C43" s="337"/>
      <c r="D43" s="337"/>
      <c r="E43" s="337"/>
      <c r="F43" s="337"/>
      <c r="G43" s="348">
        <f>AVERAGE(G49:G56)</f>
        <v>15.413750000000002</v>
      </c>
      <c r="H43" s="348">
        <f>AVERAGE(H49:H56)</f>
        <v>31.417425252525252</v>
      </c>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row>
    <row r="44" spans="1:38" ht="35.1" customHeight="1">
      <c r="A44" s="593" t="s">
        <v>212</v>
      </c>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c r="AA44" s="593"/>
      <c r="AB44" s="593"/>
      <c r="AC44" s="349"/>
      <c r="AD44" s="349"/>
      <c r="AE44" s="337"/>
      <c r="AF44" s="337"/>
      <c r="AG44" s="337"/>
      <c r="AH44" s="337"/>
      <c r="AI44" s="337"/>
      <c r="AJ44" s="337"/>
      <c r="AK44" s="337"/>
    </row>
    <row r="45" spans="1:38" ht="18.600000000000001">
      <c r="A45" s="594" t="s">
        <v>145</v>
      </c>
      <c r="B45" s="594"/>
      <c r="C45" s="594"/>
      <c r="D45" s="594"/>
      <c r="E45" s="572">
        <v>2024</v>
      </c>
      <c r="F45" s="572"/>
      <c r="G45" s="572"/>
      <c r="H45" s="572"/>
      <c r="I45" s="572"/>
      <c r="J45" s="572"/>
      <c r="K45" s="572"/>
      <c r="L45" s="572"/>
      <c r="M45" s="572"/>
      <c r="N45" s="572"/>
      <c r="O45" s="572"/>
      <c r="P45" s="572"/>
      <c r="Q45" s="572"/>
      <c r="R45" s="572"/>
      <c r="S45" s="572"/>
      <c r="T45" s="572"/>
      <c r="U45" s="572"/>
      <c r="V45" s="572"/>
      <c r="W45" s="572"/>
      <c r="X45" s="572"/>
      <c r="Y45" s="572"/>
      <c r="Z45" s="572"/>
      <c r="AA45" s="572"/>
      <c r="AB45" s="316"/>
      <c r="AC45" s="350"/>
      <c r="AD45" s="350"/>
      <c r="AE45" s="337"/>
      <c r="AF45" s="337"/>
      <c r="AG45" s="337"/>
      <c r="AH45" s="337"/>
      <c r="AI45" s="337"/>
      <c r="AJ45" s="337"/>
      <c r="AK45" s="337"/>
    </row>
    <row r="46" spans="1:38" ht="18.600000000000001">
      <c r="A46" s="403" t="s">
        <v>171</v>
      </c>
      <c r="B46" s="403" t="s">
        <v>147</v>
      </c>
      <c r="C46" s="403" t="s">
        <v>148</v>
      </c>
      <c r="D46" s="403" t="s">
        <v>149</v>
      </c>
      <c r="E46" s="572" t="s">
        <v>172</v>
      </c>
      <c r="F46" s="572"/>
      <c r="G46" s="572" t="s">
        <v>173</v>
      </c>
      <c r="H46" s="572"/>
      <c r="I46" s="572" t="s">
        <v>174</v>
      </c>
      <c r="J46" s="572"/>
      <c r="K46" s="572" t="s">
        <v>176</v>
      </c>
      <c r="L46" s="572"/>
      <c r="M46" s="572" t="s">
        <v>177</v>
      </c>
      <c r="N46" s="572"/>
      <c r="O46" s="572" t="s">
        <v>178</v>
      </c>
      <c r="P46" s="572"/>
      <c r="Q46" s="572" t="s">
        <v>179</v>
      </c>
      <c r="R46" s="572"/>
      <c r="S46" s="572" t="s">
        <v>180</v>
      </c>
      <c r="T46" s="572"/>
      <c r="U46" s="572" t="s">
        <v>181</v>
      </c>
      <c r="V46" s="572"/>
      <c r="W46" s="572" t="s">
        <v>182</v>
      </c>
      <c r="X46" s="572"/>
      <c r="Y46" s="572" t="s">
        <v>183</v>
      </c>
      <c r="Z46" s="572"/>
      <c r="AA46" s="572" t="s">
        <v>213</v>
      </c>
      <c r="AB46" s="572"/>
      <c r="AC46" s="337"/>
      <c r="AD46" s="337"/>
      <c r="AE46" s="337"/>
      <c r="AF46" s="337"/>
      <c r="AG46" s="337"/>
      <c r="AH46" s="337"/>
      <c r="AI46" s="337"/>
      <c r="AJ46" s="337"/>
      <c r="AK46" s="337"/>
    </row>
    <row r="47" spans="1:38" ht="18.600000000000001">
      <c r="A47" s="594" t="s">
        <v>126</v>
      </c>
      <c r="B47" s="594"/>
      <c r="C47" s="594"/>
      <c r="D47" s="594"/>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337"/>
      <c r="AD47" s="337"/>
      <c r="AE47" s="337"/>
      <c r="AF47" s="337"/>
      <c r="AG47" s="337"/>
      <c r="AH47" s="337"/>
      <c r="AI47" s="337"/>
      <c r="AJ47" s="337"/>
      <c r="AK47" s="337"/>
    </row>
    <row r="48" spans="1:38" ht="18.600000000000001">
      <c r="A48" s="596" t="s">
        <v>214</v>
      </c>
      <c r="B48" s="596"/>
      <c r="C48" s="596"/>
      <c r="D48" s="596"/>
      <c r="E48" s="177" t="s">
        <v>193</v>
      </c>
      <c r="F48" s="177" t="s">
        <v>194</v>
      </c>
      <c r="G48" s="177" t="s">
        <v>193</v>
      </c>
      <c r="H48" s="177" t="s">
        <v>194</v>
      </c>
      <c r="I48" s="177" t="s">
        <v>193</v>
      </c>
      <c r="J48" s="177" t="s">
        <v>194</v>
      </c>
      <c r="K48" s="177" t="s">
        <v>193</v>
      </c>
      <c r="L48" s="177" t="s">
        <v>194</v>
      </c>
      <c r="M48" s="177" t="s">
        <v>193</v>
      </c>
      <c r="N48" s="177" t="s">
        <v>194</v>
      </c>
      <c r="O48" s="177" t="s">
        <v>193</v>
      </c>
      <c r="P48" s="177" t="s">
        <v>194</v>
      </c>
      <c r="Q48" s="177" t="s">
        <v>193</v>
      </c>
      <c r="R48" s="177" t="s">
        <v>194</v>
      </c>
      <c r="S48" s="177" t="s">
        <v>193</v>
      </c>
      <c r="T48" s="177" t="s">
        <v>194</v>
      </c>
      <c r="U48" s="177" t="s">
        <v>193</v>
      </c>
      <c r="V48" s="177" t="s">
        <v>194</v>
      </c>
      <c r="W48" s="177" t="s">
        <v>193</v>
      </c>
      <c r="X48" s="177" t="s">
        <v>194</v>
      </c>
      <c r="Y48" s="177" t="s">
        <v>193</v>
      </c>
      <c r="Z48" s="177" t="s">
        <v>194</v>
      </c>
      <c r="AA48" s="177" t="s">
        <v>193</v>
      </c>
      <c r="AB48" s="177" t="s">
        <v>194</v>
      </c>
      <c r="AC48" s="351"/>
      <c r="AD48" s="337"/>
      <c r="AE48" s="337"/>
      <c r="AF48" s="337"/>
      <c r="AG48" s="337"/>
      <c r="AH48" s="337"/>
      <c r="AI48" s="337"/>
      <c r="AJ48" s="337"/>
      <c r="AK48" s="337"/>
    </row>
    <row r="49" spans="1:37" ht="14.45" customHeight="1">
      <c r="A49" s="597" t="s">
        <v>125</v>
      </c>
      <c r="B49" s="598">
        <v>114</v>
      </c>
      <c r="C49" s="353" t="s">
        <v>215</v>
      </c>
      <c r="D49" s="354" t="s">
        <v>216</v>
      </c>
      <c r="E49" s="355">
        <v>17.71</v>
      </c>
      <c r="F49" s="355">
        <v>4.1666666666666696</v>
      </c>
      <c r="G49" s="355">
        <v>13.49</v>
      </c>
      <c r="H49" s="355">
        <v>3.5</v>
      </c>
      <c r="I49" s="355">
        <v>20</v>
      </c>
      <c r="J49" s="355">
        <v>0</v>
      </c>
      <c r="K49" s="355">
        <v>7.5</v>
      </c>
      <c r="L49" s="355">
        <v>0</v>
      </c>
      <c r="M49" s="355">
        <v>11.5</v>
      </c>
      <c r="N49" s="355">
        <v>0</v>
      </c>
      <c r="O49" s="355">
        <v>1.5</v>
      </c>
      <c r="P49" s="355">
        <v>0</v>
      </c>
      <c r="Q49" s="355">
        <v>0</v>
      </c>
      <c r="R49" s="355">
        <v>5.5</v>
      </c>
      <c r="S49" s="355">
        <v>17</v>
      </c>
      <c r="T49" s="355">
        <v>0</v>
      </c>
      <c r="U49" s="355">
        <v>4.5</v>
      </c>
      <c r="V49" s="355">
        <v>0</v>
      </c>
      <c r="W49" s="355">
        <v>125.83</v>
      </c>
      <c r="X49" s="355">
        <v>0</v>
      </c>
      <c r="Y49" s="355">
        <v>2.5</v>
      </c>
      <c r="Z49" s="355">
        <v>0</v>
      </c>
      <c r="AA49" s="355">
        <v>0</v>
      </c>
      <c r="AB49" s="355">
        <v>0</v>
      </c>
      <c r="AC49" s="356"/>
      <c r="AD49" s="337"/>
      <c r="AE49" s="337"/>
      <c r="AF49" s="337"/>
      <c r="AG49" s="337"/>
      <c r="AH49" s="337"/>
      <c r="AI49" s="337"/>
      <c r="AJ49" s="337"/>
      <c r="AK49" s="337"/>
    </row>
    <row r="50" spans="1:37" ht="14.45" customHeight="1">
      <c r="A50" s="599"/>
      <c r="B50" s="600"/>
      <c r="C50" s="353" t="s">
        <v>217</v>
      </c>
      <c r="D50" s="354" t="s">
        <v>216</v>
      </c>
      <c r="E50" s="355">
        <v>29.862042253521125</v>
      </c>
      <c r="F50" s="355">
        <v>43.272666666666666</v>
      </c>
      <c r="G50" s="355">
        <v>35.200000000000003</v>
      </c>
      <c r="H50" s="355">
        <v>47.73</v>
      </c>
      <c r="I50" s="355">
        <v>27.982999999999997</v>
      </c>
      <c r="J50" s="355">
        <v>34.543333333333329</v>
      </c>
      <c r="K50" s="355">
        <v>18.211764705882352</v>
      </c>
      <c r="L50" s="355">
        <v>6.666666666666667</v>
      </c>
      <c r="M50" s="355">
        <v>13.760833333333332</v>
      </c>
      <c r="N50" s="355">
        <v>28.45</v>
      </c>
      <c r="O50" s="355">
        <v>29.866666666666664</v>
      </c>
      <c r="P50" s="355">
        <v>118.375</v>
      </c>
      <c r="Q50" s="355">
        <v>17.04</v>
      </c>
      <c r="R50" s="355">
        <v>97.75</v>
      </c>
      <c r="S50" s="355">
        <v>31.5</v>
      </c>
      <c r="T50" s="355">
        <v>34.799999999999997</v>
      </c>
      <c r="U50" s="355">
        <v>26.195833333333336</v>
      </c>
      <c r="V50" s="355">
        <v>3</v>
      </c>
      <c r="W50" s="355">
        <v>43.635294117647064</v>
      </c>
      <c r="X50" s="355">
        <v>0</v>
      </c>
      <c r="Y50" s="355">
        <v>131.5</v>
      </c>
      <c r="Z50" s="355">
        <v>66.25</v>
      </c>
      <c r="AA50" s="355">
        <v>5.5</v>
      </c>
      <c r="AB50" s="355">
        <v>0</v>
      </c>
      <c r="AC50" s="343"/>
      <c r="AD50" s="337"/>
      <c r="AE50" s="337"/>
      <c r="AF50" s="337"/>
      <c r="AG50" s="337"/>
      <c r="AH50" s="337"/>
      <c r="AI50" s="337"/>
      <c r="AJ50" s="337"/>
      <c r="AK50" s="337"/>
    </row>
    <row r="51" spans="1:37" ht="14.45" customHeight="1">
      <c r="A51" s="599"/>
      <c r="B51" s="600"/>
      <c r="C51" s="353" t="s">
        <v>218</v>
      </c>
      <c r="D51" s="354" t="s">
        <v>216</v>
      </c>
      <c r="E51" s="355">
        <v>33.664696892511387</v>
      </c>
      <c r="F51" s="355">
        <v>42.095484764542945</v>
      </c>
      <c r="G51" s="355">
        <v>20.69</v>
      </c>
      <c r="H51" s="355">
        <v>32.815866666666665</v>
      </c>
      <c r="I51" s="355">
        <v>43.577754010695223</v>
      </c>
      <c r="J51" s="355">
        <v>66.14687499999998</v>
      </c>
      <c r="K51" s="355">
        <v>27.331660156250045</v>
      </c>
      <c r="L51" s="355">
        <v>31.015757575757576</v>
      </c>
      <c r="M51" s="355">
        <v>43.66</v>
      </c>
      <c r="N51" s="355">
        <v>38.060588235294119</v>
      </c>
      <c r="O51" s="355">
        <v>57.367424242424221</v>
      </c>
      <c r="P51" s="355">
        <v>43.947857142857139</v>
      </c>
      <c r="Q51" s="355">
        <v>42.512666666666668</v>
      </c>
      <c r="R51" s="355">
        <v>54.526086956521745</v>
      </c>
      <c r="S51" s="355">
        <v>41.57745283018869</v>
      </c>
      <c r="T51" s="355">
        <v>61.804838709677419</v>
      </c>
      <c r="U51" s="355">
        <v>61.776249999999969</v>
      </c>
      <c r="V51" s="355">
        <v>41.119166666666679</v>
      </c>
      <c r="W51" s="355">
        <v>23.348483685220728</v>
      </c>
      <c r="X51" s="355">
        <v>39.651923076923069</v>
      </c>
      <c r="Y51" s="355">
        <v>29.251999999999999</v>
      </c>
      <c r="Z51" s="355">
        <v>68.75</v>
      </c>
      <c r="AA51" s="355">
        <v>16.556538461538459</v>
      </c>
      <c r="AB51" s="355">
        <v>6.7142857142857144</v>
      </c>
      <c r="AC51" s="343"/>
      <c r="AD51" s="337"/>
      <c r="AE51" s="337"/>
      <c r="AF51" s="337"/>
      <c r="AG51" s="337"/>
      <c r="AH51" s="337"/>
      <c r="AI51" s="337"/>
      <c r="AJ51" s="337"/>
      <c r="AK51" s="337"/>
    </row>
    <row r="52" spans="1:37" ht="14.45" customHeight="1">
      <c r="A52" s="599"/>
      <c r="B52" s="600"/>
      <c r="C52" s="353" t="s">
        <v>219</v>
      </c>
      <c r="D52" s="354" t="s">
        <v>216</v>
      </c>
      <c r="E52" s="355">
        <v>29.644180713221203</v>
      </c>
      <c r="F52" s="355">
        <v>148.47807397069082</v>
      </c>
      <c r="G52" s="355">
        <v>0</v>
      </c>
      <c r="H52" s="355">
        <v>0</v>
      </c>
      <c r="I52" s="355">
        <v>0</v>
      </c>
      <c r="J52" s="355">
        <v>0</v>
      </c>
      <c r="K52" s="355">
        <v>14.053385024368572</v>
      </c>
      <c r="L52" s="355">
        <v>177.54850282485862</v>
      </c>
      <c r="M52" s="355">
        <v>29.004799154334002</v>
      </c>
      <c r="N52" s="355">
        <v>68.840375939849622</v>
      </c>
      <c r="O52" s="355">
        <v>36.1925517241379</v>
      </c>
      <c r="P52" s="355">
        <v>34.855999999999995</v>
      </c>
      <c r="Q52" s="355">
        <v>20.855990783410135</v>
      </c>
      <c r="R52" s="355">
        <v>188.29237288135593</v>
      </c>
      <c r="S52" s="355">
        <v>43.330097087378626</v>
      </c>
      <c r="T52" s="355">
        <v>187.28752873563212</v>
      </c>
      <c r="U52" s="355">
        <v>62.672085020242868</v>
      </c>
      <c r="V52" s="355">
        <v>155.55486111111105</v>
      </c>
      <c r="W52" s="355">
        <v>27.893267605633771</v>
      </c>
      <c r="X52" s="355">
        <v>193.71609625668447</v>
      </c>
      <c r="Y52" s="355">
        <v>13.709972451790629</v>
      </c>
      <c r="Z52" s="355">
        <v>17.673333333333328</v>
      </c>
      <c r="AA52" s="355">
        <v>0</v>
      </c>
      <c r="AB52" s="355">
        <v>0</v>
      </c>
      <c r="AC52" s="343"/>
      <c r="AD52" s="337"/>
      <c r="AE52" s="337"/>
      <c r="AF52" s="337"/>
      <c r="AG52" s="337"/>
      <c r="AH52" s="337"/>
      <c r="AI52" s="337"/>
      <c r="AJ52" s="337"/>
      <c r="AK52" s="337"/>
    </row>
    <row r="53" spans="1:37" ht="14.45" customHeight="1">
      <c r="A53" s="599"/>
      <c r="B53" s="600"/>
      <c r="C53" s="353" t="s">
        <v>220</v>
      </c>
      <c r="D53" s="354" t="s">
        <v>216</v>
      </c>
      <c r="E53" s="355">
        <v>23.64356687898092</v>
      </c>
      <c r="F53" s="355">
        <v>26.84213592233009</v>
      </c>
      <c r="G53" s="355">
        <v>4.95</v>
      </c>
      <c r="H53" s="355">
        <v>47.255000000000003</v>
      </c>
      <c r="I53" s="355">
        <v>0</v>
      </c>
      <c r="J53" s="355">
        <v>0</v>
      </c>
      <c r="K53" s="355">
        <v>23.733853503184754</v>
      </c>
      <c r="L53" s="355">
        <v>26.122608695652175</v>
      </c>
      <c r="M53" s="355">
        <v>15.842105263157896</v>
      </c>
      <c r="N53" s="355">
        <v>15.5</v>
      </c>
      <c r="O53" s="355">
        <v>43.3</v>
      </c>
      <c r="P53" s="355">
        <v>0</v>
      </c>
      <c r="Q53" s="355">
        <v>21.593181818181819</v>
      </c>
      <c r="R53" s="355">
        <v>27.133333333333329</v>
      </c>
      <c r="S53" s="355">
        <v>54.848181818181821</v>
      </c>
      <c r="T53" s="355">
        <v>39.213225806451618</v>
      </c>
      <c r="U53" s="355">
        <v>24.584558823529402</v>
      </c>
      <c r="V53" s="355">
        <v>8.1856249999999999</v>
      </c>
      <c r="W53" s="355">
        <v>16.444501992031867</v>
      </c>
      <c r="X53" s="355">
        <v>27.555714285714288</v>
      </c>
      <c r="Y53" s="355">
        <v>36.798529411764704</v>
      </c>
      <c r="Z53" s="355">
        <v>23.414375</v>
      </c>
      <c r="AA53" s="355">
        <v>10.592857142857143</v>
      </c>
      <c r="AB53" s="355">
        <v>3.46875</v>
      </c>
      <c r="AC53" s="343"/>
      <c r="AD53" s="337"/>
      <c r="AE53" s="337"/>
      <c r="AF53" s="337"/>
      <c r="AG53" s="337"/>
      <c r="AH53" s="337"/>
      <c r="AI53" s="337"/>
      <c r="AJ53" s="337"/>
      <c r="AK53" s="337"/>
    </row>
    <row r="54" spans="1:37" ht="14.45" customHeight="1">
      <c r="A54" s="599"/>
      <c r="B54" s="600"/>
      <c r="C54" s="353" t="s">
        <v>221</v>
      </c>
      <c r="D54" s="354" t="s">
        <v>216</v>
      </c>
      <c r="E54" s="355">
        <v>30.979166666666668</v>
      </c>
      <c r="F54" s="355">
        <v>99.26666666666668</v>
      </c>
      <c r="G54" s="355">
        <v>30.98</v>
      </c>
      <c r="H54" s="355">
        <v>99.26666666666668</v>
      </c>
      <c r="I54" s="355">
        <v>0</v>
      </c>
      <c r="J54" s="355">
        <v>0</v>
      </c>
      <c r="K54" s="355">
        <v>0</v>
      </c>
      <c r="L54" s="355">
        <v>0</v>
      </c>
      <c r="M54" s="355">
        <v>0</v>
      </c>
      <c r="N54" s="355">
        <v>0</v>
      </c>
      <c r="O54" s="355">
        <v>0</v>
      </c>
      <c r="P54" s="355">
        <v>0</v>
      </c>
      <c r="Q54" s="355">
        <v>0</v>
      </c>
      <c r="R54" s="355">
        <v>0</v>
      </c>
      <c r="S54" s="355">
        <v>0</v>
      </c>
      <c r="T54" s="355">
        <v>0</v>
      </c>
      <c r="U54" s="355">
        <v>0</v>
      </c>
      <c r="V54" s="355">
        <v>0</v>
      </c>
      <c r="W54" s="355">
        <v>0</v>
      </c>
      <c r="X54" s="355">
        <v>0</v>
      </c>
      <c r="Y54" s="355">
        <v>0</v>
      </c>
      <c r="Z54" s="355">
        <v>0</v>
      </c>
      <c r="AA54" s="355">
        <v>0</v>
      </c>
      <c r="AB54" s="355">
        <v>0</v>
      </c>
      <c r="AC54" s="343"/>
      <c r="AD54" s="337"/>
      <c r="AE54" s="337"/>
      <c r="AF54" s="337"/>
      <c r="AG54" s="337"/>
      <c r="AH54" s="337"/>
      <c r="AI54" s="337"/>
      <c r="AJ54" s="337"/>
      <c r="AK54" s="337"/>
    </row>
    <row r="55" spans="1:37" ht="14.45" customHeight="1">
      <c r="A55" s="599"/>
      <c r="B55" s="600"/>
      <c r="C55" s="353" t="s">
        <v>222</v>
      </c>
      <c r="D55" s="354" t="s">
        <v>216</v>
      </c>
      <c r="E55" s="355">
        <v>28.026358471074222</v>
      </c>
      <c r="F55" s="355">
        <v>35.597541528239191</v>
      </c>
      <c r="G55" s="355">
        <v>18</v>
      </c>
      <c r="H55" s="355">
        <v>20.771868686868689</v>
      </c>
      <c r="I55" s="355">
        <v>30.336205450733814</v>
      </c>
      <c r="J55" s="355">
        <v>36.445660377358493</v>
      </c>
      <c r="K55" s="355">
        <v>30.34146341463417</v>
      </c>
      <c r="L55" s="355">
        <v>46.335225225225216</v>
      </c>
      <c r="M55" s="355">
        <v>31.455826771653545</v>
      </c>
      <c r="N55" s="355">
        <v>36.485660377358492</v>
      </c>
      <c r="O55" s="355">
        <v>30.737670454545448</v>
      </c>
      <c r="P55" s="355">
        <v>46.015208333333341</v>
      </c>
      <c r="Q55" s="355">
        <v>30.203384615384625</v>
      </c>
      <c r="R55" s="355">
        <v>31.738181818181811</v>
      </c>
      <c r="S55" s="355">
        <v>42.569615384615382</v>
      </c>
      <c r="T55" s="355">
        <v>59.736458333333331</v>
      </c>
      <c r="U55" s="355">
        <v>33.216029411764694</v>
      </c>
      <c r="V55" s="355">
        <v>38.900937499999998</v>
      </c>
      <c r="W55" s="355">
        <v>25.297968750000003</v>
      </c>
      <c r="X55" s="355">
        <v>36.162463768115948</v>
      </c>
      <c r="Y55" s="355">
        <v>15.925000000000002</v>
      </c>
      <c r="Z55" s="355">
        <v>35.436666666666667</v>
      </c>
      <c r="AA55" s="355">
        <v>16.717384615384617</v>
      </c>
      <c r="AB55" s="355">
        <v>26.962499999999999</v>
      </c>
      <c r="AC55" s="343"/>
      <c r="AD55" s="337"/>
      <c r="AE55" s="337"/>
      <c r="AF55" s="337"/>
      <c r="AG55" s="337"/>
      <c r="AH55" s="337"/>
      <c r="AI55" s="337"/>
      <c r="AJ55" s="337"/>
      <c r="AK55" s="337"/>
    </row>
    <row r="56" spans="1:37" ht="14.45" customHeight="1">
      <c r="A56" s="601"/>
      <c r="B56" s="602"/>
      <c r="C56" s="353" t="s">
        <v>223</v>
      </c>
      <c r="D56" s="354" t="s">
        <v>216</v>
      </c>
      <c r="E56" s="355">
        <v>10.8044776119403</v>
      </c>
      <c r="F56" s="355">
        <v>9.2904761904761912</v>
      </c>
      <c r="G56" s="355">
        <v>0</v>
      </c>
      <c r="H56" s="355">
        <v>0</v>
      </c>
      <c r="I56" s="355">
        <v>0</v>
      </c>
      <c r="J56" s="355">
        <v>0</v>
      </c>
      <c r="K56" s="355">
        <v>10.804477611940298</v>
      </c>
      <c r="L56" s="355">
        <v>9.2904761904761912</v>
      </c>
      <c r="M56" s="355">
        <v>0</v>
      </c>
      <c r="N56" s="355">
        <v>0</v>
      </c>
      <c r="O56" s="355">
        <v>0</v>
      </c>
      <c r="P56" s="355">
        <v>0</v>
      </c>
      <c r="Q56" s="355">
        <v>0</v>
      </c>
      <c r="R56" s="355">
        <v>0</v>
      </c>
      <c r="S56" s="355">
        <v>0</v>
      </c>
      <c r="T56" s="355">
        <v>0</v>
      </c>
      <c r="U56" s="355">
        <v>0</v>
      </c>
      <c r="V56" s="355">
        <v>0</v>
      </c>
      <c r="W56" s="355">
        <v>0</v>
      </c>
      <c r="X56" s="355">
        <v>0</v>
      </c>
      <c r="Y56" s="355">
        <v>0</v>
      </c>
      <c r="Z56" s="355">
        <v>0</v>
      </c>
      <c r="AA56" s="355">
        <v>0</v>
      </c>
      <c r="AB56" s="355">
        <v>0</v>
      </c>
      <c r="AC56" s="343"/>
      <c r="AD56" s="337"/>
      <c r="AE56" s="337"/>
      <c r="AF56" s="337"/>
      <c r="AG56" s="337"/>
      <c r="AH56" s="337"/>
      <c r="AI56" s="337"/>
      <c r="AJ56" s="337"/>
      <c r="AK56" s="337"/>
    </row>
    <row r="57" spans="1:37" ht="18.600000000000001">
      <c r="A57" s="594" t="s">
        <v>224</v>
      </c>
      <c r="B57" s="594"/>
      <c r="C57" s="594"/>
      <c r="D57" s="594"/>
      <c r="E57" s="603" t="s">
        <v>191</v>
      </c>
      <c r="F57" s="604"/>
      <c r="G57" s="603" t="s">
        <v>173</v>
      </c>
      <c r="H57" s="604"/>
      <c r="I57" s="603" t="s">
        <v>225</v>
      </c>
      <c r="J57" s="604"/>
      <c r="K57" s="603" t="s">
        <v>176</v>
      </c>
      <c r="L57" s="604"/>
      <c r="M57" s="603" t="s">
        <v>177</v>
      </c>
      <c r="N57" s="604"/>
      <c r="O57" s="603" t="s">
        <v>178</v>
      </c>
      <c r="P57" s="604"/>
      <c r="Q57" s="603" t="s">
        <v>179</v>
      </c>
      <c r="R57" s="604"/>
      <c r="S57" s="603" t="s">
        <v>180</v>
      </c>
      <c r="T57" s="604"/>
      <c r="U57" s="603" t="s">
        <v>181</v>
      </c>
      <c r="V57" s="604"/>
      <c r="W57" s="603" t="s">
        <v>182</v>
      </c>
      <c r="X57" s="604"/>
      <c r="Y57" s="603" t="s">
        <v>226</v>
      </c>
      <c r="Z57" s="604"/>
      <c r="AA57" s="605" t="s">
        <v>213</v>
      </c>
      <c r="AB57" s="605"/>
      <c r="AC57" s="351"/>
      <c r="AD57" s="337"/>
      <c r="AE57" s="337"/>
      <c r="AF57" s="337"/>
      <c r="AG57" s="337"/>
      <c r="AH57" s="337"/>
      <c r="AI57" s="337"/>
      <c r="AJ57" s="337"/>
      <c r="AK57" s="337"/>
    </row>
    <row r="58" spans="1:37" ht="14.45">
      <c r="A58" s="572" t="s">
        <v>227</v>
      </c>
      <c r="B58" s="606">
        <v>116</v>
      </c>
      <c r="C58" s="358" t="s">
        <v>228</v>
      </c>
      <c r="D58" s="359" t="s">
        <v>229</v>
      </c>
      <c r="E58" s="442">
        <f>SUM(G58:AB58)</f>
        <v>11577</v>
      </c>
      <c r="F58" s="442"/>
      <c r="G58" s="442">
        <v>438</v>
      </c>
      <c r="H58" s="442"/>
      <c r="I58" s="442">
        <v>773</v>
      </c>
      <c r="J58" s="442"/>
      <c r="K58" s="442">
        <v>2916</v>
      </c>
      <c r="L58" s="442"/>
      <c r="M58" s="442">
        <v>909</v>
      </c>
      <c r="N58" s="442"/>
      <c r="O58" s="442">
        <v>740</v>
      </c>
      <c r="P58" s="442"/>
      <c r="Q58" s="442">
        <v>474</v>
      </c>
      <c r="R58" s="442"/>
      <c r="S58" s="442">
        <v>1017</v>
      </c>
      <c r="T58" s="442"/>
      <c r="U58" s="442">
        <v>1270</v>
      </c>
      <c r="V58" s="442"/>
      <c r="W58" s="442">
        <v>2554</v>
      </c>
      <c r="X58" s="442"/>
      <c r="Y58" s="442">
        <v>418</v>
      </c>
      <c r="Z58" s="442"/>
      <c r="AA58" s="442">
        <v>68</v>
      </c>
      <c r="AB58" s="442"/>
      <c r="AC58" s="343"/>
      <c r="AD58" s="337"/>
      <c r="AE58" s="337"/>
      <c r="AF58" s="337"/>
      <c r="AG58" s="337"/>
      <c r="AH58" s="337"/>
      <c r="AI58" s="337"/>
      <c r="AJ58" s="337"/>
      <c r="AK58" s="337"/>
    </row>
    <row r="59" spans="1:37" ht="14.45">
      <c r="A59" s="572"/>
      <c r="B59" s="607"/>
      <c r="C59" s="358" t="s">
        <v>230</v>
      </c>
      <c r="D59" s="359" t="s">
        <v>229</v>
      </c>
      <c r="E59" s="442">
        <f t="shared" ref="E59:E67" si="21">SUM(G59:AB59)</f>
        <v>5248</v>
      </c>
      <c r="F59" s="442"/>
      <c r="G59" s="442">
        <v>96</v>
      </c>
      <c r="H59" s="442"/>
      <c r="I59" s="442">
        <v>121</v>
      </c>
      <c r="J59" s="442"/>
      <c r="K59" s="442">
        <v>822</v>
      </c>
      <c r="L59" s="442"/>
      <c r="M59" s="442">
        <v>1002</v>
      </c>
      <c r="N59" s="442"/>
      <c r="O59" s="442">
        <v>389</v>
      </c>
      <c r="P59" s="442"/>
      <c r="Q59" s="442">
        <v>165</v>
      </c>
      <c r="R59" s="442"/>
      <c r="S59" s="442">
        <v>529</v>
      </c>
      <c r="T59" s="442"/>
      <c r="U59" s="442">
        <v>800</v>
      </c>
      <c r="V59" s="442"/>
      <c r="W59" s="442">
        <v>1262</v>
      </c>
      <c r="X59" s="442"/>
      <c r="Y59" s="442">
        <v>45</v>
      </c>
      <c r="Z59" s="442"/>
      <c r="AA59" s="442">
        <v>17</v>
      </c>
      <c r="AB59" s="442"/>
      <c r="AC59" s="343"/>
      <c r="AD59" s="337"/>
      <c r="AE59" s="337"/>
      <c r="AF59" s="337"/>
      <c r="AG59" s="337"/>
      <c r="AH59" s="337"/>
      <c r="AI59" s="337"/>
      <c r="AJ59" s="337"/>
      <c r="AK59" s="337"/>
    </row>
    <row r="60" spans="1:37" ht="14.45">
      <c r="A60" s="572"/>
      <c r="B60" s="607"/>
      <c r="C60" s="358" t="s">
        <v>231</v>
      </c>
      <c r="D60" s="359" t="s">
        <v>229</v>
      </c>
      <c r="E60" s="442">
        <f t="shared" si="21"/>
        <v>5733</v>
      </c>
      <c r="F60" s="442"/>
      <c r="G60" s="442">
        <v>649</v>
      </c>
      <c r="H60" s="442"/>
      <c r="I60" s="442">
        <v>601</v>
      </c>
      <c r="J60" s="442"/>
      <c r="K60" s="442">
        <v>761</v>
      </c>
      <c r="L60" s="442"/>
      <c r="M60" s="442">
        <v>467</v>
      </c>
      <c r="N60" s="442"/>
      <c r="O60" s="442">
        <v>466</v>
      </c>
      <c r="P60" s="442"/>
      <c r="Q60" s="442">
        <v>193</v>
      </c>
      <c r="R60" s="442"/>
      <c r="S60" s="442">
        <v>1188</v>
      </c>
      <c r="T60" s="442"/>
      <c r="U60" s="442">
        <v>381</v>
      </c>
      <c r="V60" s="442"/>
      <c r="W60" s="442">
        <v>854</v>
      </c>
      <c r="X60" s="442"/>
      <c r="Y60" s="442">
        <v>93</v>
      </c>
      <c r="Z60" s="442"/>
      <c r="AA60" s="442">
        <v>80</v>
      </c>
      <c r="AB60" s="442"/>
      <c r="AC60" s="343"/>
      <c r="AD60" s="337"/>
      <c r="AE60" s="337"/>
      <c r="AF60" s="337"/>
      <c r="AG60" s="337"/>
      <c r="AH60" s="337"/>
      <c r="AI60" s="337"/>
      <c r="AJ60" s="337"/>
      <c r="AK60" s="337"/>
    </row>
    <row r="61" spans="1:37" ht="14.45">
      <c r="A61" s="572"/>
      <c r="B61" s="607"/>
      <c r="C61" s="358" t="s">
        <v>232</v>
      </c>
      <c r="D61" s="359" t="s">
        <v>229</v>
      </c>
      <c r="E61" s="442">
        <f t="shared" si="21"/>
        <v>1870</v>
      </c>
      <c r="F61" s="442"/>
      <c r="G61" s="442">
        <v>40</v>
      </c>
      <c r="H61" s="442"/>
      <c r="I61" s="442">
        <v>22</v>
      </c>
      <c r="J61" s="442"/>
      <c r="K61" s="442">
        <v>378</v>
      </c>
      <c r="L61" s="442"/>
      <c r="M61" s="442">
        <v>176</v>
      </c>
      <c r="N61" s="442"/>
      <c r="O61" s="442">
        <v>60</v>
      </c>
      <c r="P61" s="442"/>
      <c r="Q61" s="442">
        <v>89</v>
      </c>
      <c r="R61" s="442"/>
      <c r="S61" s="442">
        <v>143</v>
      </c>
      <c r="T61" s="442"/>
      <c r="U61" s="442">
        <v>495</v>
      </c>
      <c r="V61" s="442"/>
      <c r="W61" s="442">
        <v>430</v>
      </c>
      <c r="X61" s="442"/>
      <c r="Y61" s="442">
        <v>30</v>
      </c>
      <c r="Z61" s="442"/>
      <c r="AA61" s="442">
        <v>7</v>
      </c>
      <c r="AB61" s="442"/>
      <c r="AC61" s="343"/>
      <c r="AD61" s="337"/>
      <c r="AE61" s="337"/>
      <c r="AF61" s="337"/>
      <c r="AG61" s="337"/>
      <c r="AH61" s="337"/>
      <c r="AI61" s="337"/>
      <c r="AJ61" s="337"/>
      <c r="AK61" s="337"/>
    </row>
    <row r="62" spans="1:37" ht="14.45">
      <c r="A62" s="572"/>
      <c r="B62" s="607"/>
      <c r="C62" s="358" t="s">
        <v>233</v>
      </c>
      <c r="D62" s="359" t="s">
        <v>229</v>
      </c>
      <c r="E62" s="442">
        <f t="shared" si="21"/>
        <v>1263</v>
      </c>
      <c r="F62" s="442"/>
      <c r="G62" s="442">
        <v>138</v>
      </c>
      <c r="H62" s="442"/>
      <c r="I62" s="442">
        <v>161</v>
      </c>
      <c r="J62" s="442"/>
      <c r="K62" s="442">
        <v>252</v>
      </c>
      <c r="L62" s="442"/>
      <c r="M62" s="442">
        <v>73</v>
      </c>
      <c r="N62" s="442"/>
      <c r="O62" s="442">
        <v>29</v>
      </c>
      <c r="P62" s="442"/>
      <c r="Q62" s="442">
        <v>124</v>
      </c>
      <c r="R62" s="442"/>
      <c r="S62" s="442">
        <v>47</v>
      </c>
      <c r="T62" s="442"/>
      <c r="U62" s="442">
        <v>229</v>
      </c>
      <c r="V62" s="442"/>
      <c r="W62" s="442">
        <v>175</v>
      </c>
      <c r="X62" s="442"/>
      <c r="Y62" s="442">
        <v>26</v>
      </c>
      <c r="Z62" s="442"/>
      <c r="AA62" s="442">
        <v>9</v>
      </c>
      <c r="AB62" s="442"/>
      <c r="AC62" s="343"/>
      <c r="AD62" s="337"/>
      <c r="AE62" s="337"/>
      <c r="AF62" s="337"/>
      <c r="AG62" s="337"/>
      <c r="AH62" s="337"/>
      <c r="AI62" s="337"/>
      <c r="AJ62" s="337"/>
      <c r="AK62" s="337"/>
    </row>
    <row r="63" spans="1:37" ht="14.45">
      <c r="A63" s="572"/>
      <c r="B63" s="607"/>
      <c r="C63" s="361" t="s">
        <v>234</v>
      </c>
      <c r="D63" s="359" t="s">
        <v>229</v>
      </c>
      <c r="E63" s="442">
        <f t="shared" si="21"/>
        <v>6487</v>
      </c>
      <c r="F63" s="442"/>
      <c r="G63" s="442">
        <v>718</v>
      </c>
      <c r="H63" s="442"/>
      <c r="I63" s="442">
        <v>817</v>
      </c>
      <c r="J63" s="442"/>
      <c r="K63" s="442">
        <v>1103</v>
      </c>
      <c r="L63" s="442"/>
      <c r="M63" s="442">
        <v>365</v>
      </c>
      <c r="N63" s="442"/>
      <c r="O63" s="442">
        <v>457</v>
      </c>
      <c r="P63" s="442"/>
      <c r="Q63" s="442">
        <v>302</v>
      </c>
      <c r="R63" s="442"/>
      <c r="S63" s="442">
        <v>374</v>
      </c>
      <c r="T63" s="442"/>
      <c r="U63" s="442">
        <v>761</v>
      </c>
      <c r="V63" s="442"/>
      <c r="W63" s="442">
        <v>1307</v>
      </c>
      <c r="X63" s="442"/>
      <c r="Y63" s="442">
        <v>161</v>
      </c>
      <c r="Z63" s="442"/>
      <c r="AA63" s="442">
        <v>122</v>
      </c>
      <c r="AB63" s="442"/>
      <c r="AC63" s="343"/>
      <c r="AD63" s="337"/>
      <c r="AE63" s="337"/>
      <c r="AF63" s="337"/>
      <c r="AG63" s="337"/>
      <c r="AH63" s="337"/>
      <c r="AI63" s="337"/>
      <c r="AJ63" s="337"/>
      <c r="AK63" s="337"/>
    </row>
    <row r="64" spans="1:37" ht="14.45">
      <c r="A64" s="572"/>
      <c r="B64" s="607"/>
      <c r="C64" s="358" t="s">
        <v>235</v>
      </c>
      <c r="D64" s="359" t="s">
        <v>229</v>
      </c>
      <c r="E64" s="442">
        <f t="shared" si="21"/>
        <v>1144</v>
      </c>
      <c r="F64" s="442"/>
      <c r="G64" s="442">
        <v>78</v>
      </c>
      <c r="H64" s="442"/>
      <c r="I64" s="442">
        <v>822</v>
      </c>
      <c r="J64" s="442"/>
      <c r="K64" s="442">
        <v>28</v>
      </c>
      <c r="L64" s="442"/>
      <c r="M64" s="442">
        <v>69</v>
      </c>
      <c r="N64" s="442"/>
      <c r="O64" s="442">
        <v>4</v>
      </c>
      <c r="P64" s="442"/>
      <c r="Q64" s="442">
        <v>3</v>
      </c>
      <c r="R64" s="442"/>
      <c r="S64" s="442">
        <v>62</v>
      </c>
      <c r="T64" s="442"/>
      <c r="U64" s="442">
        <v>58</v>
      </c>
      <c r="V64" s="442"/>
      <c r="W64" s="442">
        <v>11</v>
      </c>
      <c r="X64" s="442"/>
      <c r="Y64" s="442">
        <v>1</v>
      </c>
      <c r="Z64" s="442"/>
      <c r="AA64" s="442">
        <v>8</v>
      </c>
      <c r="AB64" s="442"/>
      <c r="AC64" s="343"/>
      <c r="AD64" s="337"/>
      <c r="AE64" s="337"/>
      <c r="AF64" s="337"/>
      <c r="AG64" s="337"/>
      <c r="AH64" s="337"/>
      <c r="AI64" s="337"/>
      <c r="AJ64" s="337"/>
      <c r="AK64" s="337"/>
    </row>
    <row r="65" spans="1:37" ht="14.45">
      <c r="A65" s="572"/>
      <c r="B65" s="607"/>
      <c r="C65" s="358" t="s">
        <v>236</v>
      </c>
      <c r="D65" s="359" t="s">
        <v>229</v>
      </c>
      <c r="E65" s="442">
        <f t="shared" si="21"/>
        <v>1368</v>
      </c>
      <c r="F65" s="442"/>
      <c r="G65" s="442">
        <v>259</v>
      </c>
      <c r="H65" s="442"/>
      <c r="I65" s="442">
        <v>174</v>
      </c>
      <c r="J65" s="442"/>
      <c r="K65" s="442">
        <v>237</v>
      </c>
      <c r="L65" s="442"/>
      <c r="M65" s="442">
        <v>70</v>
      </c>
      <c r="N65" s="442"/>
      <c r="O65" s="442">
        <v>58</v>
      </c>
      <c r="P65" s="442"/>
      <c r="Q65" s="442">
        <v>86</v>
      </c>
      <c r="R65" s="442"/>
      <c r="S65" s="442">
        <v>107</v>
      </c>
      <c r="T65" s="442"/>
      <c r="U65" s="442">
        <v>106</v>
      </c>
      <c r="V65" s="442"/>
      <c r="W65" s="442">
        <v>179</v>
      </c>
      <c r="X65" s="442"/>
      <c r="Y65" s="442">
        <v>43</v>
      </c>
      <c r="Z65" s="442"/>
      <c r="AA65" s="442">
        <v>49</v>
      </c>
      <c r="AB65" s="442"/>
      <c r="AC65" s="343"/>
      <c r="AD65" s="337"/>
      <c r="AE65" s="337"/>
      <c r="AF65" s="337"/>
      <c r="AG65" s="337"/>
      <c r="AH65" s="337"/>
      <c r="AI65" s="337"/>
      <c r="AJ65" s="337"/>
      <c r="AK65" s="337"/>
    </row>
    <row r="66" spans="1:37" ht="14.45">
      <c r="A66" s="572"/>
      <c r="B66" s="607"/>
      <c r="C66" s="358" t="s">
        <v>237</v>
      </c>
      <c r="D66" s="359" t="s">
        <v>229</v>
      </c>
      <c r="E66" s="442">
        <f t="shared" si="21"/>
        <v>1519</v>
      </c>
      <c r="F66" s="442"/>
      <c r="G66" s="442">
        <v>171</v>
      </c>
      <c r="H66" s="442"/>
      <c r="I66" s="442">
        <v>125</v>
      </c>
      <c r="J66" s="442"/>
      <c r="K66" s="442">
        <v>244</v>
      </c>
      <c r="L66" s="442"/>
      <c r="M66" s="442">
        <v>62</v>
      </c>
      <c r="N66" s="442"/>
      <c r="O66" s="442">
        <v>36</v>
      </c>
      <c r="P66" s="442"/>
      <c r="Q66" s="442">
        <v>110</v>
      </c>
      <c r="R66" s="442"/>
      <c r="S66" s="442">
        <v>107</v>
      </c>
      <c r="T66" s="442"/>
      <c r="U66" s="442">
        <v>258</v>
      </c>
      <c r="V66" s="442"/>
      <c r="W66" s="442">
        <v>367</v>
      </c>
      <c r="X66" s="442"/>
      <c r="Y66" s="442">
        <v>21</v>
      </c>
      <c r="Z66" s="442"/>
      <c r="AA66" s="442">
        <v>18</v>
      </c>
      <c r="AB66" s="442"/>
      <c r="AC66" s="343"/>
      <c r="AD66" s="337"/>
      <c r="AE66" s="337"/>
      <c r="AF66" s="337"/>
      <c r="AG66" s="337"/>
      <c r="AH66" s="337"/>
      <c r="AI66" s="337"/>
      <c r="AJ66" s="337"/>
      <c r="AK66" s="337"/>
    </row>
    <row r="67" spans="1:37" ht="14.45">
      <c r="A67" s="572"/>
      <c r="B67" s="608"/>
      <c r="C67" s="358" t="s">
        <v>238</v>
      </c>
      <c r="D67" s="359" t="s">
        <v>229</v>
      </c>
      <c r="E67" s="442">
        <f t="shared" si="21"/>
        <v>1982</v>
      </c>
      <c r="F67" s="442"/>
      <c r="G67" s="442">
        <v>151</v>
      </c>
      <c r="H67" s="442"/>
      <c r="I67" s="442">
        <v>29</v>
      </c>
      <c r="J67" s="442"/>
      <c r="K67" s="442">
        <v>451</v>
      </c>
      <c r="L67" s="442"/>
      <c r="M67" s="442">
        <v>89</v>
      </c>
      <c r="N67" s="442"/>
      <c r="O67" s="442">
        <v>157</v>
      </c>
      <c r="P67" s="442"/>
      <c r="Q67" s="442">
        <v>65</v>
      </c>
      <c r="R67" s="442"/>
      <c r="S67" s="442">
        <v>140</v>
      </c>
      <c r="T67" s="442"/>
      <c r="U67" s="442">
        <v>358</v>
      </c>
      <c r="V67" s="442"/>
      <c r="W67" s="442">
        <v>487</v>
      </c>
      <c r="X67" s="442"/>
      <c r="Y67" s="442">
        <v>46</v>
      </c>
      <c r="Z67" s="442"/>
      <c r="AA67" s="442">
        <v>9</v>
      </c>
      <c r="AB67" s="442"/>
      <c r="AC67" s="343"/>
      <c r="AD67" s="337"/>
      <c r="AE67" s="337"/>
      <c r="AF67" s="337"/>
      <c r="AG67" s="337"/>
      <c r="AH67" s="337"/>
      <c r="AI67" s="337"/>
      <c r="AJ67" s="337"/>
      <c r="AK67" s="337"/>
    </row>
    <row r="68" spans="1:37" ht="14.45">
      <c r="A68" s="337"/>
      <c r="B68" s="337"/>
      <c r="C68" s="337"/>
      <c r="D68" s="337"/>
      <c r="E68" s="337"/>
      <c r="F68" s="337"/>
      <c r="G68" s="337"/>
      <c r="H68" s="351"/>
      <c r="I68" s="337"/>
      <c r="J68" s="337"/>
      <c r="K68" s="337"/>
      <c r="L68" s="337"/>
      <c r="M68" s="337"/>
      <c r="N68" s="337"/>
      <c r="O68" s="337"/>
      <c r="P68" s="337"/>
      <c r="Q68" s="337"/>
      <c r="R68" s="337"/>
      <c r="S68" s="337"/>
      <c r="T68" s="337"/>
      <c r="U68" s="337"/>
      <c r="V68" s="337"/>
      <c r="W68" s="337"/>
      <c r="X68" s="337"/>
      <c r="Y68" s="337"/>
      <c r="Z68" s="337"/>
      <c r="AA68" s="337"/>
      <c r="AB68" s="337"/>
      <c r="AC68" s="337"/>
      <c r="AD68" s="337"/>
      <c r="AE68" s="337"/>
      <c r="AF68" s="337"/>
      <c r="AG68" s="337"/>
      <c r="AH68" s="337"/>
      <c r="AI68" s="337"/>
      <c r="AJ68" s="337"/>
      <c r="AK68" s="337"/>
    </row>
    <row r="69" spans="1:37" ht="35.1" customHeight="1">
      <c r="A69" s="577" t="s">
        <v>239</v>
      </c>
      <c r="B69" s="577"/>
      <c r="C69" s="577"/>
      <c r="D69" s="577"/>
      <c r="E69" s="577"/>
      <c r="F69" s="349"/>
      <c r="G69" s="337"/>
      <c r="H69" s="337"/>
      <c r="I69" s="337"/>
      <c r="J69" s="337"/>
      <c r="K69" s="337"/>
      <c r="L69" s="337"/>
      <c r="M69" s="337"/>
      <c r="N69" s="337"/>
      <c r="O69" s="337"/>
      <c r="P69" s="337"/>
      <c r="Q69" s="337"/>
      <c r="R69" s="337"/>
      <c r="S69" s="337"/>
      <c r="T69" s="337"/>
      <c r="U69" s="337"/>
      <c r="V69" s="337"/>
      <c r="W69" s="337"/>
      <c r="X69" s="337"/>
      <c r="Y69" s="337"/>
      <c r="Z69" s="337"/>
      <c r="AA69" s="337"/>
      <c r="AB69" s="337"/>
      <c r="AC69" s="337"/>
      <c r="AD69" s="337"/>
      <c r="AE69" s="337"/>
      <c r="AF69" s="337"/>
      <c r="AG69" s="337"/>
      <c r="AH69" s="337"/>
      <c r="AI69" s="337"/>
      <c r="AJ69" s="337"/>
      <c r="AK69" s="337"/>
    </row>
    <row r="70" spans="1:37" ht="18.600000000000001">
      <c r="A70" s="609" t="s">
        <v>145</v>
      </c>
      <c r="B70" s="609"/>
      <c r="C70" s="609"/>
      <c r="D70" s="609"/>
      <c r="E70" s="579" t="s">
        <v>146</v>
      </c>
      <c r="F70" s="337"/>
      <c r="G70" s="337"/>
      <c r="H70" s="337"/>
      <c r="I70" s="337"/>
      <c r="J70" s="337"/>
      <c r="K70" s="337"/>
      <c r="L70" s="337"/>
      <c r="M70" s="337"/>
      <c r="N70" s="337"/>
      <c r="O70" s="337"/>
      <c r="P70" s="337"/>
      <c r="Q70" s="337"/>
      <c r="R70" s="337"/>
      <c r="S70" s="337"/>
      <c r="T70" s="337"/>
      <c r="U70" s="337"/>
      <c r="V70" s="337"/>
      <c r="W70" s="337"/>
      <c r="X70" s="337"/>
      <c r="Y70" s="337"/>
      <c r="Z70" s="337"/>
      <c r="AA70" s="337"/>
      <c r="AB70" s="337"/>
      <c r="AC70" s="337"/>
      <c r="AD70" s="337"/>
      <c r="AE70" s="337"/>
      <c r="AF70" s="337"/>
      <c r="AG70" s="337"/>
      <c r="AH70" s="337"/>
      <c r="AI70" s="337"/>
      <c r="AJ70" s="337"/>
      <c r="AK70" s="337"/>
    </row>
    <row r="71" spans="1:37" ht="14.45" customHeight="1">
      <c r="A71" s="365" t="s">
        <v>171</v>
      </c>
      <c r="B71" s="366" t="s">
        <v>147</v>
      </c>
      <c r="C71" s="365" t="s">
        <v>148</v>
      </c>
      <c r="D71" s="365" t="s">
        <v>149</v>
      </c>
      <c r="E71" s="579"/>
      <c r="F71" s="351"/>
      <c r="G71" s="351"/>
      <c r="H71" s="337"/>
      <c r="I71" s="337"/>
      <c r="J71" s="337"/>
      <c r="K71" s="337"/>
      <c r="L71" s="337"/>
      <c r="M71" s="337"/>
      <c r="N71" s="337"/>
      <c r="O71" s="337"/>
      <c r="P71" s="337"/>
      <c r="Q71" s="337"/>
      <c r="R71" s="337"/>
      <c r="S71" s="337"/>
      <c r="T71" s="337"/>
      <c r="U71" s="337"/>
      <c r="V71" s="337"/>
      <c r="W71" s="337"/>
      <c r="X71" s="337"/>
      <c r="Y71" s="337"/>
      <c r="Z71" s="337"/>
      <c r="AA71" s="337"/>
      <c r="AB71" s="337"/>
      <c r="AC71" s="337"/>
      <c r="AD71" s="337"/>
      <c r="AE71" s="337"/>
      <c r="AF71" s="337"/>
      <c r="AG71" s="337"/>
      <c r="AH71" s="337"/>
      <c r="AI71" s="337"/>
      <c r="AJ71" s="337"/>
      <c r="AK71" s="337"/>
    </row>
    <row r="72" spans="1:37" ht="18.600000000000001">
      <c r="A72" s="610" t="s">
        <v>240</v>
      </c>
      <c r="B72" s="610"/>
      <c r="C72" s="610"/>
      <c r="D72" s="610"/>
      <c r="E72" s="579"/>
      <c r="F72" s="351"/>
      <c r="G72" s="351"/>
      <c r="H72" s="337"/>
      <c r="I72" s="337"/>
      <c r="J72" s="337"/>
      <c r="K72" s="337"/>
      <c r="L72" s="337"/>
      <c r="M72" s="337"/>
      <c r="N72" s="337"/>
      <c r="O72" s="337"/>
      <c r="P72" s="337"/>
      <c r="Q72" s="337"/>
      <c r="R72" s="337"/>
      <c r="S72" s="337"/>
      <c r="T72" s="337"/>
      <c r="U72" s="337"/>
      <c r="V72" s="337"/>
      <c r="W72" s="337"/>
      <c r="X72" s="337"/>
      <c r="Y72" s="337"/>
      <c r="Z72" s="337"/>
      <c r="AA72" s="337"/>
      <c r="AB72" s="337"/>
      <c r="AC72" s="337"/>
      <c r="AD72" s="337"/>
      <c r="AE72" s="337"/>
      <c r="AF72" s="337"/>
      <c r="AG72" s="337"/>
      <c r="AH72" s="337"/>
      <c r="AI72" s="337"/>
      <c r="AJ72" s="337"/>
      <c r="AK72" s="337"/>
    </row>
    <row r="73" spans="1:37" ht="14.45">
      <c r="A73" s="579" t="s">
        <v>241</v>
      </c>
      <c r="B73" s="584">
        <v>131</v>
      </c>
      <c r="C73" s="362" t="s">
        <v>242</v>
      </c>
      <c r="D73" s="362" t="s">
        <v>189</v>
      </c>
      <c r="E73" s="360">
        <v>14344</v>
      </c>
      <c r="F73" s="343"/>
      <c r="G73" s="351"/>
      <c r="H73" s="337"/>
      <c r="I73" s="337"/>
      <c r="J73" s="337"/>
      <c r="K73" s="337"/>
      <c r="L73" s="337"/>
      <c r="M73" s="337"/>
      <c r="N73" s="337"/>
      <c r="O73" s="337"/>
      <c r="P73" s="337"/>
      <c r="Q73" s="337"/>
      <c r="R73" s="337"/>
      <c r="S73" s="337"/>
      <c r="T73" s="337"/>
      <c r="U73" s="337"/>
      <c r="V73" s="337"/>
      <c r="W73" s="337"/>
      <c r="X73" s="337"/>
      <c r="Y73" s="337"/>
      <c r="Z73" s="337"/>
      <c r="AA73" s="337"/>
      <c r="AB73" s="337"/>
      <c r="AC73" s="337"/>
      <c r="AD73" s="337"/>
      <c r="AE73" s="337"/>
      <c r="AF73" s="337"/>
      <c r="AG73" s="337"/>
      <c r="AH73" s="337"/>
      <c r="AI73" s="337"/>
      <c r="AJ73" s="337"/>
      <c r="AK73" s="337"/>
    </row>
    <row r="74" spans="1:37" ht="14.45">
      <c r="A74" s="579"/>
      <c r="B74" s="585"/>
      <c r="C74" s="362" t="s">
        <v>243</v>
      </c>
      <c r="D74" s="362" t="s">
        <v>189</v>
      </c>
      <c r="E74" s="360">
        <f>E75-E73</f>
        <v>662</v>
      </c>
      <c r="F74" s="343"/>
      <c r="G74" s="351"/>
      <c r="H74" s="337"/>
      <c r="I74" s="337"/>
      <c r="J74" s="337"/>
      <c r="K74" s="337"/>
      <c r="L74" s="337"/>
      <c r="M74" s="337"/>
      <c r="N74" s="337"/>
      <c r="O74" s="337"/>
      <c r="P74" s="337"/>
      <c r="Q74" s="337"/>
      <c r="R74" s="337"/>
      <c r="S74" s="337"/>
      <c r="T74" s="337"/>
      <c r="U74" s="337"/>
      <c r="V74" s="337"/>
      <c r="W74" s="337"/>
      <c r="X74" s="337"/>
      <c r="Y74" s="337"/>
      <c r="Z74" s="337"/>
      <c r="AA74" s="337"/>
      <c r="AB74" s="337"/>
      <c r="AC74" s="337"/>
      <c r="AD74" s="337"/>
      <c r="AE74" s="337"/>
      <c r="AF74" s="337"/>
      <c r="AG74" s="337"/>
      <c r="AH74" s="337"/>
      <c r="AI74" s="337"/>
      <c r="AJ74" s="337"/>
      <c r="AK74" s="337"/>
    </row>
    <row r="75" spans="1:37" ht="29.1">
      <c r="A75" s="579"/>
      <c r="B75" s="585"/>
      <c r="C75" s="362" t="s">
        <v>244</v>
      </c>
      <c r="D75" s="362" t="s">
        <v>189</v>
      </c>
      <c r="E75" s="360">
        <v>15006</v>
      </c>
      <c r="F75" s="343"/>
      <c r="G75" s="351"/>
      <c r="H75" s="337"/>
      <c r="I75" s="337"/>
      <c r="J75" s="337"/>
      <c r="K75" s="337"/>
      <c r="L75" s="337"/>
      <c r="M75" s="337"/>
      <c r="N75" s="337"/>
      <c r="O75" s="337"/>
      <c r="P75" s="337"/>
      <c r="Q75" s="337"/>
      <c r="R75" s="337"/>
      <c r="S75" s="337"/>
      <c r="T75" s="337"/>
      <c r="U75" s="337"/>
      <c r="V75" s="337"/>
      <c r="W75" s="337"/>
      <c r="X75" s="337"/>
      <c r="Y75" s="337"/>
      <c r="Z75" s="337"/>
      <c r="AA75" s="337"/>
      <c r="AB75" s="337"/>
      <c r="AC75" s="337"/>
      <c r="AD75" s="337"/>
      <c r="AE75" s="337"/>
      <c r="AF75" s="337"/>
      <c r="AG75" s="337"/>
      <c r="AH75" s="337"/>
      <c r="AI75" s="337"/>
      <c r="AJ75" s="337"/>
      <c r="AK75" s="337"/>
    </row>
    <row r="76" spans="1:37" ht="14.45">
      <c r="A76" s="579"/>
      <c r="B76" s="585"/>
      <c r="C76" s="362" t="s">
        <v>245</v>
      </c>
      <c r="D76" s="362" t="s">
        <v>246</v>
      </c>
      <c r="E76" s="360">
        <v>33</v>
      </c>
      <c r="F76" s="343"/>
      <c r="G76" s="351"/>
      <c r="H76" s="337"/>
      <c r="I76" s="337"/>
      <c r="J76" s="337"/>
      <c r="K76" s="337"/>
      <c r="L76" s="337"/>
      <c r="M76" s="337"/>
      <c r="N76" s="337"/>
      <c r="O76" s="337"/>
      <c r="P76" s="337"/>
      <c r="Q76" s="337"/>
      <c r="R76" s="337"/>
      <c r="S76" s="337"/>
      <c r="T76" s="337"/>
      <c r="U76" s="337"/>
      <c r="V76" s="337"/>
      <c r="W76" s="337"/>
      <c r="X76" s="337"/>
      <c r="Y76" s="337"/>
      <c r="Z76" s="337"/>
      <c r="AA76" s="337"/>
      <c r="AB76" s="337"/>
      <c r="AC76" s="337"/>
      <c r="AD76" s="337"/>
      <c r="AE76" s="337"/>
      <c r="AF76" s="337"/>
      <c r="AG76" s="337"/>
      <c r="AH76" s="337"/>
      <c r="AI76" s="337"/>
      <c r="AJ76" s="337"/>
      <c r="AK76" s="337"/>
    </row>
    <row r="77" spans="1:37" ht="29.1">
      <c r="A77" s="579"/>
      <c r="B77" s="586"/>
      <c r="C77" s="362" t="s">
        <v>247</v>
      </c>
      <c r="D77" s="362" t="s">
        <v>248</v>
      </c>
      <c r="E77" s="363">
        <f>E75/15831</f>
        <v>0.94788705703998488</v>
      </c>
      <c r="F77" s="343"/>
      <c r="G77" s="351"/>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row>
    <row r="78" spans="1:37" ht="18.600000000000001">
      <c r="A78" s="610" t="s">
        <v>119</v>
      </c>
      <c r="B78" s="610"/>
      <c r="C78" s="610"/>
      <c r="D78" s="610"/>
      <c r="E78" s="364"/>
      <c r="F78" s="343"/>
      <c r="G78" s="351"/>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c r="AF78" s="337"/>
      <c r="AG78" s="337"/>
      <c r="AH78" s="337"/>
      <c r="AI78" s="337"/>
      <c r="AJ78" s="337"/>
      <c r="AK78" s="337"/>
    </row>
    <row r="79" spans="1:37" ht="43.5">
      <c r="A79" s="177" t="s">
        <v>118</v>
      </c>
      <c r="B79" s="178">
        <v>131</v>
      </c>
      <c r="C79" s="362" t="s">
        <v>249</v>
      </c>
      <c r="D79" s="362" t="s">
        <v>250</v>
      </c>
      <c r="E79" s="360">
        <f>'[1]DDHH y laborales'!$H$19</f>
        <v>0</v>
      </c>
      <c r="F79" s="343"/>
      <c r="G79" s="351"/>
      <c r="H79" s="337"/>
      <c r="I79" s="337"/>
      <c r="J79" s="337"/>
      <c r="K79" s="337"/>
      <c r="L79" s="337"/>
      <c r="M79" s="337"/>
      <c r="N79" s="337"/>
      <c r="O79" s="337"/>
      <c r="P79" s="337"/>
      <c r="Q79" s="337"/>
      <c r="R79" s="337"/>
      <c r="S79" s="337"/>
      <c r="T79" s="337"/>
      <c r="U79" s="337"/>
      <c r="V79" s="337"/>
      <c r="W79" s="337"/>
      <c r="X79" s="337"/>
      <c r="Y79" s="337"/>
      <c r="Z79" s="337"/>
      <c r="AA79" s="337"/>
      <c r="AB79" s="337"/>
      <c r="AC79" s="337"/>
      <c r="AD79" s="337"/>
      <c r="AE79" s="337"/>
      <c r="AF79" s="337"/>
      <c r="AG79" s="337"/>
      <c r="AH79" s="337"/>
      <c r="AI79" s="337"/>
      <c r="AJ79" s="337"/>
      <c r="AK79" s="337"/>
    </row>
    <row r="80" spans="1:37" ht="14.45">
      <c r="A80" s="337"/>
      <c r="B80" s="337"/>
      <c r="C80" s="337"/>
      <c r="D80" s="337"/>
      <c r="E80" s="337"/>
      <c r="F80" s="351"/>
      <c r="G80" s="351"/>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row>
    <row r="81" spans="6:7" ht="14.45">
      <c r="F81" s="77"/>
      <c r="G81" s="77"/>
    </row>
    <row r="82" spans="6:7" ht="31.5" customHeight="1">
      <c r="F82" s="77"/>
      <c r="G82" s="77"/>
    </row>
    <row r="83" spans="6:7" ht="14.45">
      <c r="F83" s="77"/>
      <c r="G83" s="77"/>
    </row>
    <row r="84" spans="6:7" ht="14.45"/>
    <row r="85" spans="6:7" ht="14.45"/>
    <row r="86" spans="6:7" ht="14.45"/>
    <row r="87" spans="6:7" ht="14.45"/>
    <row r="88" spans="6:7" ht="14.45"/>
    <row r="89" spans="6:7" ht="14.45"/>
  </sheetData>
  <mergeCells count="208">
    <mergeCell ref="Q46:R47"/>
    <mergeCell ref="AA67:AB67"/>
    <mergeCell ref="AA59:AB59"/>
    <mergeCell ref="AA60:AB60"/>
    <mergeCell ref="AA61:AB61"/>
    <mergeCell ref="AA62:AB62"/>
    <mergeCell ref="A3:D3"/>
    <mergeCell ref="A8:D8"/>
    <mergeCell ref="C5:C7"/>
    <mergeCell ref="A5:A7"/>
    <mergeCell ref="E3:P3"/>
    <mergeCell ref="K14:M14"/>
    <mergeCell ref="B5:B7"/>
    <mergeCell ref="B27:B29"/>
    <mergeCell ref="B32:B34"/>
    <mergeCell ref="E14:G14"/>
    <mergeCell ref="E15:E16"/>
    <mergeCell ref="F15:F16"/>
    <mergeCell ref="G15:G16"/>
    <mergeCell ref="A12:AK12"/>
    <mergeCell ref="O57:P57"/>
    <mergeCell ref="B17:B19"/>
    <mergeCell ref="B22:B24"/>
    <mergeCell ref="W36:Y36"/>
    <mergeCell ref="Z36:AB36"/>
    <mergeCell ref="W14:Y14"/>
    <mergeCell ref="A13:D13"/>
    <mergeCell ref="B49:B56"/>
    <mergeCell ref="E13:AK13"/>
    <mergeCell ref="AI14:AK14"/>
    <mergeCell ref="A48:D48"/>
    <mergeCell ref="A49:A56"/>
    <mergeCell ref="AC36:AE36"/>
    <mergeCell ref="AF36:AH36"/>
    <mergeCell ref="A38:A41"/>
    <mergeCell ref="A36:D37"/>
    <mergeCell ref="E36:G36"/>
    <mergeCell ref="H36:J36"/>
    <mergeCell ref="K36:M36"/>
    <mergeCell ref="N36:P36"/>
    <mergeCell ref="Q36:S36"/>
    <mergeCell ref="T36:V36"/>
    <mergeCell ref="AA46:AB47"/>
    <mergeCell ref="O46:P47"/>
    <mergeCell ref="A78:D78"/>
    <mergeCell ref="A72:D72"/>
    <mergeCell ref="A73:A77"/>
    <mergeCell ref="A57:D57"/>
    <mergeCell ref="A58:A67"/>
    <mergeCell ref="A17:A35"/>
    <mergeCell ref="A70:D70"/>
    <mergeCell ref="A47:D47"/>
    <mergeCell ref="A45:D45"/>
    <mergeCell ref="B58:B67"/>
    <mergeCell ref="B73:B77"/>
    <mergeCell ref="K46:L47"/>
    <mergeCell ref="S46:T47"/>
    <mergeCell ref="U46:V47"/>
    <mergeCell ref="W46:X47"/>
    <mergeCell ref="M46:N47"/>
    <mergeCell ref="AA63:AB63"/>
    <mergeCell ref="AA58:AB58"/>
    <mergeCell ref="U65:V65"/>
    <mergeCell ref="O62:P62"/>
    <mergeCell ref="Q63:R63"/>
    <mergeCell ref="Q64:R64"/>
    <mergeCell ref="Q65:R65"/>
    <mergeCell ref="U60:V60"/>
    <mergeCell ref="U61:V61"/>
    <mergeCell ref="U62:V62"/>
    <mergeCell ref="O64:P64"/>
    <mergeCell ref="K63:L63"/>
    <mergeCell ref="K64:L64"/>
    <mergeCell ref="K65:L65"/>
    <mergeCell ref="Y63:Z63"/>
    <mergeCell ref="Y64:Z64"/>
    <mergeCell ref="Y65:Z65"/>
    <mergeCell ref="AA57:AB57"/>
    <mergeCell ref="M57:N57"/>
    <mergeCell ref="AA66:AB66"/>
    <mergeCell ref="AA64:AB64"/>
    <mergeCell ref="AA65:AB65"/>
    <mergeCell ref="Q57:R57"/>
    <mergeCell ref="S57:T57"/>
    <mergeCell ref="U57:V57"/>
    <mergeCell ref="W57:X57"/>
    <mergeCell ref="Y57:Z57"/>
    <mergeCell ref="G59:H59"/>
    <mergeCell ref="G60:H60"/>
    <mergeCell ref="G61:H61"/>
    <mergeCell ref="G62:H62"/>
    <mergeCell ref="K61:L61"/>
    <mergeCell ref="K62:L62"/>
    <mergeCell ref="I63:J63"/>
    <mergeCell ref="I64:J64"/>
    <mergeCell ref="I65:J65"/>
    <mergeCell ref="Q59:R59"/>
    <mergeCell ref="Q60:R60"/>
    <mergeCell ref="Q61:R61"/>
    <mergeCell ref="Q62:R62"/>
    <mergeCell ref="U63:V63"/>
    <mergeCell ref="U64:V64"/>
    <mergeCell ref="O63:P63"/>
    <mergeCell ref="A1:XFD1"/>
    <mergeCell ref="A44:AB44"/>
    <mergeCell ref="E45:AA45"/>
    <mergeCell ref="A69:E69"/>
    <mergeCell ref="A2:P2"/>
    <mergeCell ref="H14:J14"/>
    <mergeCell ref="N14:P14"/>
    <mergeCell ref="Q14:S14"/>
    <mergeCell ref="T14:V14"/>
    <mergeCell ref="Z14:AB14"/>
    <mergeCell ref="AC14:AE14"/>
    <mergeCell ref="AF14:AH14"/>
    <mergeCell ref="A15:D15"/>
    <mergeCell ref="Y46:Z47"/>
    <mergeCell ref="E46:F47"/>
    <mergeCell ref="G46:H47"/>
    <mergeCell ref="E57:F57"/>
    <mergeCell ref="G57:H57"/>
    <mergeCell ref="I57:J57"/>
    <mergeCell ref="K57:L57"/>
    <mergeCell ref="K67:L67"/>
    <mergeCell ref="K58:L58"/>
    <mergeCell ref="K59:L59"/>
    <mergeCell ref="E63:F63"/>
    <mergeCell ref="K66:L66"/>
    <mergeCell ref="M63:N63"/>
    <mergeCell ref="M64:N64"/>
    <mergeCell ref="M65:N65"/>
    <mergeCell ref="M66:N66"/>
    <mergeCell ref="K60:L60"/>
    <mergeCell ref="S61:T61"/>
    <mergeCell ref="S62:T62"/>
    <mergeCell ref="O66:P66"/>
    <mergeCell ref="S63:T63"/>
    <mergeCell ref="S64:T64"/>
    <mergeCell ref="S65:T65"/>
    <mergeCell ref="O67:P67"/>
    <mergeCell ref="O58:P58"/>
    <mergeCell ref="O59:P59"/>
    <mergeCell ref="O60:P60"/>
    <mergeCell ref="O61:P61"/>
    <mergeCell ref="M58:N58"/>
    <mergeCell ref="M59:N59"/>
    <mergeCell ref="M60:N60"/>
    <mergeCell ref="M61:N61"/>
    <mergeCell ref="M62:N62"/>
    <mergeCell ref="M67:N67"/>
    <mergeCell ref="O65:P65"/>
    <mergeCell ref="E70:E72"/>
    <mergeCell ref="J15:J16"/>
    <mergeCell ref="H15:H16"/>
    <mergeCell ref="I15:I16"/>
    <mergeCell ref="E65:F65"/>
    <mergeCell ref="E66:F66"/>
    <mergeCell ref="E67:F67"/>
    <mergeCell ref="E58:F58"/>
    <mergeCell ref="E59:F59"/>
    <mergeCell ref="E60:F60"/>
    <mergeCell ref="E61:F61"/>
    <mergeCell ref="E62:F62"/>
    <mergeCell ref="G63:H63"/>
    <mergeCell ref="G64:H64"/>
    <mergeCell ref="E64:F64"/>
    <mergeCell ref="I46:J47"/>
    <mergeCell ref="Y66:Z66"/>
    <mergeCell ref="Y67:Z67"/>
    <mergeCell ref="Y58:Z58"/>
    <mergeCell ref="Y59:Z59"/>
    <mergeCell ref="W66:X66"/>
    <mergeCell ref="W67:X67"/>
    <mergeCell ref="W58:X58"/>
    <mergeCell ref="W59:X59"/>
    <mergeCell ref="W61:X61"/>
    <mergeCell ref="W62:X62"/>
    <mergeCell ref="Y60:Z60"/>
    <mergeCell ref="Y61:Z61"/>
    <mergeCell ref="Y62:Z62"/>
    <mergeCell ref="W63:X63"/>
    <mergeCell ref="W64:X64"/>
    <mergeCell ref="W65:X65"/>
    <mergeCell ref="W60:X60"/>
    <mergeCell ref="U66:V66"/>
    <mergeCell ref="U67:V67"/>
    <mergeCell ref="U58:V58"/>
    <mergeCell ref="U59:V59"/>
    <mergeCell ref="G65:H65"/>
    <mergeCell ref="I60:J60"/>
    <mergeCell ref="I61:J61"/>
    <mergeCell ref="I62:J62"/>
    <mergeCell ref="B38:B41"/>
    <mergeCell ref="G66:H66"/>
    <mergeCell ref="G67:H67"/>
    <mergeCell ref="G58:H58"/>
    <mergeCell ref="Q66:R66"/>
    <mergeCell ref="Q67:R67"/>
    <mergeCell ref="Q58:R58"/>
    <mergeCell ref="I66:J66"/>
    <mergeCell ref="I67:J67"/>
    <mergeCell ref="I58:J58"/>
    <mergeCell ref="I59:J59"/>
    <mergeCell ref="S66:T66"/>
    <mergeCell ref="S67:T67"/>
    <mergeCell ref="S58:T58"/>
    <mergeCell ref="S59:T59"/>
    <mergeCell ref="S60:T60"/>
  </mergeCells>
  <phoneticPr fontId="2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38508-6B5F-4197-A56D-01B0E6C348D2}">
  <sheetPr>
    <tabColor rgb="FF71C6E8"/>
  </sheetPr>
  <dimension ref="A1:AF28"/>
  <sheetViews>
    <sheetView showGridLines="0" zoomScale="52" zoomScaleNormal="91" workbookViewId="0">
      <pane ySplit="4" topLeftCell="A5" activePane="bottomLeft" state="frozen"/>
      <selection pane="bottomLeft" activeCell="C27" sqref="C27"/>
    </sheetView>
  </sheetViews>
  <sheetFormatPr defaultColWidth="8.5703125" defaultRowHeight="15" customHeight="1"/>
  <cols>
    <col min="1" max="1" width="15.140625" customWidth="1"/>
    <col min="2" max="2" width="35.140625" bestFit="1" customWidth="1"/>
    <col min="3" max="3" width="59.5703125" customWidth="1"/>
    <col min="4" max="4" width="26.140625" customWidth="1"/>
    <col min="5" max="5" width="15.42578125" bestFit="1" customWidth="1"/>
    <col min="6" max="6" width="22.5703125" bestFit="1" customWidth="1"/>
    <col min="7" max="7" width="17.7109375" bestFit="1" customWidth="1"/>
    <col min="8" max="8" width="22.5703125" bestFit="1" customWidth="1"/>
    <col min="9" max="9" width="17.85546875" bestFit="1" customWidth="1"/>
    <col min="10" max="10" width="22.42578125" bestFit="1" customWidth="1"/>
    <col min="11" max="11" width="14.140625" bestFit="1" customWidth="1"/>
    <col min="12" max="12" width="22.42578125" bestFit="1" customWidth="1"/>
    <col min="13" max="13" width="14.140625" bestFit="1" customWidth="1"/>
    <col min="14" max="14" width="22.42578125" bestFit="1" customWidth="1"/>
    <col min="15" max="15" width="17.85546875" bestFit="1" customWidth="1"/>
    <col min="16" max="16" width="22.42578125" bestFit="1" customWidth="1"/>
    <col min="17" max="17" width="17.85546875" bestFit="1" customWidth="1"/>
    <col min="18" max="18" width="22.42578125" bestFit="1" customWidth="1"/>
    <col min="19" max="19" width="17.85546875" bestFit="1" customWidth="1"/>
    <col min="20" max="20" width="22.42578125" bestFit="1" customWidth="1"/>
    <col min="21" max="21" width="17.85546875" bestFit="1" customWidth="1"/>
    <col min="22" max="22" width="22.42578125" bestFit="1" customWidth="1"/>
    <col min="23" max="23" width="17.85546875" bestFit="1" customWidth="1"/>
    <col min="24" max="24" width="22.42578125" bestFit="1" customWidth="1"/>
    <col min="25" max="25" width="14.140625" bestFit="1" customWidth="1"/>
    <col min="26" max="26" width="22.42578125" bestFit="1" customWidth="1"/>
    <col min="27" max="27" width="24.140625" customWidth="1"/>
  </cols>
  <sheetData>
    <row r="1" spans="1:32" s="431" customFormat="1" ht="99.95" customHeight="1">
      <c r="A1" s="566"/>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row>
    <row r="2" spans="1:32" ht="23.45" customHeight="1">
      <c r="A2" s="611" t="s">
        <v>251</v>
      </c>
      <c r="B2" s="611"/>
      <c r="C2" s="611"/>
      <c r="D2" s="611"/>
      <c r="E2" s="572" t="s">
        <v>146</v>
      </c>
      <c r="F2" s="572"/>
      <c r="G2" s="572"/>
      <c r="H2" s="572"/>
      <c r="I2" s="572"/>
      <c r="J2" s="572"/>
      <c r="K2" s="572"/>
      <c r="L2" s="572"/>
      <c r="M2" s="572"/>
      <c r="N2" s="572"/>
      <c r="O2" s="572"/>
      <c r="P2" s="572"/>
      <c r="Q2" s="572"/>
      <c r="R2" s="572"/>
      <c r="S2" s="572"/>
      <c r="T2" s="572"/>
      <c r="U2" s="572"/>
      <c r="V2" s="572"/>
      <c r="W2" s="572"/>
      <c r="X2" s="572"/>
      <c r="Y2" s="572"/>
      <c r="Z2" s="572"/>
    </row>
    <row r="3" spans="1:32" ht="18.600000000000001">
      <c r="A3" s="612" t="s">
        <v>145</v>
      </c>
      <c r="B3" s="612"/>
      <c r="C3" s="612"/>
      <c r="D3" s="612"/>
      <c r="E3" s="572"/>
      <c r="F3" s="572"/>
      <c r="G3" s="572"/>
      <c r="H3" s="572"/>
      <c r="I3" s="572"/>
      <c r="J3" s="572"/>
      <c r="K3" s="572"/>
      <c r="L3" s="572"/>
      <c r="M3" s="572"/>
      <c r="N3" s="572"/>
      <c r="O3" s="572"/>
      <c r="P3" s="572"/>
      <c r="Q3" s="572"/>
      <c r="R3" s="572"/>
      <c r="S3" s="572"/>
      <c r="T3" s="572"/>
      <c r="U3" s="572"/>
      <c r="V3" s="572"/>
      <c r="W3" s="572"/>
      <c r="X3" s="572"/>
      <c r="Y3" s="572"/>
      <c r="Z3" s="572"/>
    </row>
    <row r="4" spans="1:32" ht="29.25" customHeight="1">
      <c r="A4" s="367" t="s">
        <v>171</v>
      </c>
      <c r="B4" s="367" t="s">
        <v>147</v>
      </c>
      <c r="C4" s="367" t="s">
        <v>148</v>
      </c>
      <c r="D4" s="367" t="s">
        <v>149</v>
      </c>
      <c r="E4" s="595" t="s">
        <v>191</v>
      </c>
      <c r="F4" s="595"/>
      <c r="G4" s="572" t="s">
        <v>173</v>
      </c>
      <c r="H4" s="572"/>
      <c r="I4" s="572" t="s">
        <v>174</v>
      </c>
      <c r="J4" s="572"/>
      <c r="K4" s="572" t="s">
        <v>178</v>
      </c>
      <c r="L4" s="572"/>
      <c r="M4" s="572" t="s">
        <v>177</v>
      </c>
      <c r="N4" s="572"/>
      <c r="O4" s="572" t="s">
        <v>176</v>
      </c>
      <c r="P4" s="572"/>
      <c r="Q4" s="572" t="s">
        <v>179</v>
      </c>
      <c r="R4" s="572"/>
      <c r="S4" s="572" t="s">
        <v>180</v>
      </c>
      <c r="T4" s="572"/>
      <c r="U4" s="572" t="s">
        <v>182</v>
      </c>
      <c r="V4" s="572"/>
      <c r="W4" s="572" t="s">
        <v>226</v>
      </c>
      <c r="X4" s="572"/>
      <c r="Y4" s="572" t="s">
        <v>181</v>
      </c>
      <c r="Z4" s="572"/>
    </row>
    <row r="5" spans="1:32" ht="30" customHeight="1">
      <c r="A5" s="613" t="s">
        <v>252</v>
      </c>
      <c r="B5" s="613"/>
      <c r="C5" s="613"/>
      <c r="D5" s="614"/>
      <c r="E5" s="42" t="s">
        <v>253</v>
      </c>
      <c r="F5" s="43" t="s">
        <v>254</v>
      </c>
      <c r="G5" s="44" t="s">
        <v>253</v>
      </c>
      <c r="H5" s="45" t="s">
        <v>254</v>
      </c>
      <c r="I5" s="45" t="s">
        <v>253</v>
      </c>
      <c r="J5" s="45" t="s">
        <v>254</v>
      </c>
      <c r="K5" s="45" t="s">
        <v>253</v>
      </c>
      <c r="L5" s="45" t="s">
        <v>254</v>
      </c>
      <c r="M5" s="45" t="s">
        <v>253</v>
      </c>
      <c r="N5" s="45" t="s">
        <v>254</v>
      </c>
      <c r="O5" s="45" t="s">
        <v>253</v>
      </c>
      <c r="P5" s="45" t="s">
        <v>254</v>
      </c>
      <c r="Q5" s="45" t="s">
        <v>253</v>
      </c>
      <c r="R5" s="45" t="s">
        <v>254</v>
      </c>
      <c r="S5" s="45" t="s">
        <v>253</v>
      </c>
      <c r="T5" s="45" t="s">
        <v>254</v>
      </c>
      <c r="U5" s="45" t="s">
        <v>253</v>
      </c>
      <c r="V5" s="45" t="s">
        <v>254</v>
      </c>
      <c r="W5" s="45" t="s">
        <v>253</v>
      </c>
      <c r="X5" s="45" t="s">
        <v>254</v>
      </c>
      <c r="Y5" s="45" t="s">
        <v>253</v>
      </c>
      <c r="Z5" s="50" t="s">
        <v>254</v>
      </c>
      <c r="AA5" s="13"/>
      <c r="AB5" s="13"/>
      <c r="AC5" s="13"/>
      <c r="AD5" s="13"/>
      <c r="AE5" s="13"/>
      <c r="AF5" s="13"/>
    </row>
    <row r="6" spans="1:32" ht="21" customHeight="1">
      <c r="A6" s="615" t="s">
        <v>255</v>
      </c>
      <c r="B6" s="445">
        <v>122</v>
      </c>
      <c r="C6" s="616" t="s">
        <v>256</v>
      </c>
      <c r="D6" s="368" t="s">
        <v>257</v>
      </c>
      <c r="E6" s="369">
        <f>G6+I6+K6+M6+O6+Q6+S6+U6+W6+Y6</f>
        <v>15289.880000000001</v>
      </c>
      <c r="F6" s="370">
        <f>H6+J6+L6+N6+P6+R6+T6+V6+X6+Z6</f>
        <v>77773.499999999985</v>
      </c>
      <c r="G6" s="371">
        <v>764.75</v>
      </c>
      <c r="H6" s="372">
        <v>259.58333333333331</v>
      </c>
      <c r="I6" s="372">
        <v>789.71333333333325</v>
      </c>
      <c r="J6" s="372">
        <v>25610.75</v>
      </c>
      <c r="K6" s="372">
        <v>865.75</v>
      </c>
      <c r="L6" s="372">
        <v>3815.3333333333335</v>
      </c>
      <c r="M6" s="372">
        <v>1315</v>
      </c>
      <c r="N6" s="372">
        <v>6471.583333333333</v>
      </c>
      <c r="O6" s="372">
        <v>3816.0833333333335</v>
      </c>
      <c r="P6" s="372">
        <v>13558.416666666666</v>
      </c>
      <c r="Q6" s="372">
        <v>522.66666666666663</v>
      </c>
      <c r="R6" s="372">
        <v>3305.75</v>
      </c>
      <c r="S6" s="372">
        <v>1384.6666666666667</v>
      </c>
      <c r="T6" s="372">
        <v>3899.5</v>
      </c>
      <c r="U6" s="372">
        <v>3894.6666666666665</v>
      </c>
      <c r="V6" s="372">
        <v>13330.75</v>
      </c>
      <c r="W6" s="372">
        <v>470.33333333333331</v>
      </c>
      <c r="X6" s="372">
        <v>1002.75</v>
      </c>
      <c r="Y6" s="372">
        <v>1466.25</v>
      </c>
      <c r="Z6" s="373">
        <v>6519.083333333333</v>
      </c>
      <c r="AA6" s="13"/>
      <c r="AB6" s="13"/>
      <c r="AC6" s="51"/>
      <c r="AD6" s="51"/>
      <c r="AE6" s="13"/>
      <c r="AF6" s="13"/>
    </row>
    <row r="7" spans="1:32" ht="21" customHeight="1">
      <c r="A7" s="615"/>
      <c r="B7" s="445"/>
      <c r="C7" s="616"/>
      <c r="D7" s="368" t="s">
        <v>202</v>
      </c>
      <c r="E7" s="374">
        <v>1</v>
      </c>
      <c r="F7" s="374">
        <v>1</v>
      </c>
      <c r="G7" s="375">
        <v>1</v>
      </c>
      <c r="H7" s="376">
        <v>1</v>
      </c>
      <c r="I7" s="376">
        <v>1</v>
      </c>
      <c r="J7" s="376">
        <v>1</v>
      </c>
      <c r="K7" s="376">
        <v>1</v>
      </c>
      <c r="L7" s="376">
        <v>1</v>
      </c>
      <c r="M7" s="376">
        <v>1</v>
      </c>
      <c r="N7" s="376">
        <v>1</v>
      </c>
      <c r="O7" s="376">
        <v>1</v>
      </c>
      <c r="P7" s="376">
        <v>1</v>
      </c>
      <c r="Q7" s="376">
        <v>1</v>
      </c>
      <c r="R7" s="376">
        <v>1</v>
      </c>
      <c r="S7" s="376">
        <v>1</v>
      </c>
      <c r="T7" s="376">
        <v>1</v>
      </c>
      <c r="U7" s="376">
        <v>1</v>
      </c>
      <c r="V7" s="376">
        <v>1</v>
      </c>
      <c r="W7" s="376">
        <v>1</v>
      </c>
      <c r="X7" s="376">
        <v>1</v>
      </c>
      <c r="Y7" s="376">
        <v>1</v>
      </c>
      <c r="Z7" s="377">
        <v>1</v>
      </c>
      <c r="AA7" s="13"/>
      <c r="AB7" s="13"/>
      <c r="AC7" s="52"/>
      <c r="AD7" s="52"/>
      <c r="AE7" s="13"/>
      <c r="AF7" s="13"/>
    </row>
    <row r="8" spans="1:32" ht="21" customHeight="1">
      <c r="A8" s="615"/>
      <c r="B8" s="445"/>
      <c r="C8" s="616" t="s">
        <v>258</v>
      </c>
      <c r="D8" s="368" t="s">
        <v>257</v>
      </c>
      <c r="E8" s="378">
        <f t="shared" ref="E8:E10" si="0">G8+I8+K8+M8+O8+Q8+S8+U8+W8+Y8</f>
        <v>15289.880000000001</v>
      </c>
      <c r="F8" s="378">
        <f t="shared" ref="F8:F10" si="1">H8+J8+L8+N8+P8+R8+T8+V8+X8+Z8</f>
        <v>77773.499999999985</v>
      </c>
      <c r="G8" s="371">
        <v>764.75</v>
      </c>
      <c r="H8" s="372">
        <v>259.58333333333331</v>
      </c>
      <c r="I8" s="372">
        <v>789.71333333333325</v>
      </c>
      <c r="J8" s="372">
        <v>25610.75</v>
      </c>
      <c r="K8" s="372">
        <v>865.75</v>
      </c>
      <c r="L8" s="372">
        <v>3815.3333333333335</v>
      </c>
      <c r="M8" s="372">
        <v>1315</v>
      </c>
      <c r="N8" s="372">
        <v>6471.583333333333</v>
      </c>
      <c r="O8" s="372">
        <v>3816.0833333333335</v>
      </c>
      <c r="P8" s="372">
        <v>13558.416666666666</v>
      </c>
      <c r="Q8" s="372">
        <v>522.66666666666663</v>
      </c>
      <c r="R8" s="372">
        <v>3305.75</v>
      </c>
      <c r="S8" s="372">
        <v>1384.6666666666667</v>
      </c>
      <c r="T8" s="372">
        <v>3899.5</v>
      </c>
      <c r="U8" s="372">
        <v>3894.6666666666665</v>
      </c>
      <c r="V8" s="372">
        <v>13330.75</v>
      </c>
      <c r="W8" s="372">
        <v>470.33333333333331</v>
      </c>
      <c r="X8" s="372">
        <v>1002.75</v>
      </c>
      <c r="Y8" s="372">
        <v>1466.25</v>
      </c>
      <c r="Z8" s="373">
        <v>6519.083333333333</v>
      </c>
      <c r="AA8" s="13"/>
      <c r="AB8" s="13"/>
      <c r="AC8" s="13"/>
      <c r="AD8" s="13"/>
      <c r="AE8" s="13"/>
      <c r="AF8" s="13"/>
    </row>
    <row r="9" spans="1:32" ht="21" customHeight="1">
      <c r="A9" s="615"/>
      <c r="B9" s="445"/>
      <c r="C9" s="616"/>
      <c r="D9" s="368" t="s">
        <v>202</v>
      </c>
      <c r="E9" s="379">
        <v>1</v>
      </c>
      <c r="F9" s="379">
        <v>1</v>
      </c>
      <c r="G9" s="375">
        <v>1</v>
      </c>
      <c r="H9" s="376">
        <v>1</v>
      </c>
      <c r="I9" s="376">
        <v>1</v>
      </c>
      <c r="J9" s="376">
        <v>1</v>
      </c>
      <c r="K9" s="376">
        <v>1</v>
      </c>
      <c r="L9" s="376">
        <v>1</v>
      </c>
      <c r="M9" s="376">
        <v>1</v>
      </c>
      <c r="N9" s="376">
        <v>1</v>
      </c>
      <c r="O9" s="376">
        <v>1</v>
      </c>
      <c r="P9" s="376">
        <v>1</v>
      </c>
      <c r="Q9" s="376">
        <v>1</v>
      </c>
      <c r="R9" s="376">
        <v>1</v>
      </c>
      <c r="S9" s="376">
        <v>1</v>
      </c>
      <c r="T9" s="376">
        <v>1</v>
      </c>
      <c r="U9" s="376">
        <v>1</v>
      </c>
      <c r="V9" s="376">
        <v>1</v>
      </c>
      <c r="W9" s="376">
        <v>1</v>
      </c>
      <c r="X9" s="376">
        <v>1</v>
      </c>
      <c r="Y9" s="376">
        <v>1</v>
      </c>
      <c r="Z9" s="377">
        <v>1</v>
      </c>
      <c r="AA9" s="13"/>
      <c r="AB9" s="13"/>
      <c r="AC9" s="13"/>
      <c r="AD9" s="13"/>
      <c r="AE9" s="13"/>
      <c r="AF9" s="13"/>
    </row>
    <row r="10" spans="1:32" ht="21" customHeight="1">
      <c r="A10" s="615"/>
      <c r="B10" s="445"/>
      <c r="C10" s="616" t="s">
        <v>259</v>
      </c>
      <c r="D10" s="368" t="s">
        <v>257</v>
      </c>
      <c r="E10" s="380">
        <f t="shared" si="0"/>
        <v>15289.880000000001</v>
      </c>
      <c r="F10" s="380">
        <f t="shared" si="1"/>
        <v>77773.499999999985</v>
      </c>
      <c r="G10" s="371">
        <v>764.75</v>
      </c>
      <c r="H10" s="372">
        <v>259.58333333333331</v>
      </c>
      <c r="I10" s="372">
        <v>789.71333333333325</v>
      </c>
      <c r="J10" s="372">
        <v>25610.75</v>
      </c>
      <c r="K10" s="372">
        <v>865.75</v>
      </c>
      <c r="L10" s="372">
        <v>3815.3333333333335</v>
      </c>
      <c r="M10" s="372">
        <v>1315</v>
      </c>
      <c r="N10" s="372">
        <v>6471.583333333333</v>
      </c>
      <c r="O10" s="372">
        <v>3816.0833333333335</v>
      </c>
      <c r="P10" s="372">
        <v>13558.416666666666</v>
      </c>
      <c r="Q10" s="372">
        <v>522.66666666666663</v>
      </c>
      <c r="R10" s="372">
        <v>3305.75</v>
      </c>
      <c r="S10" s="372">
        <v>1384.6666666666667</v>
      </c>
      <c r="T10" s="372">
        <v>3899.5</v>
      </c>
      <c r="U10" s="372">
        <v>3894.6666666666665</v>
      </c>
      <c r="V10" s="372">
        <v>13330.75</v>
      </c>
      <c r="W10" s="372">
        <v>470.33333333333331</v>
      </c>
      <c r="X10" s="372">
        <v>1002.75</v>
      </c>
      <c r="Y10" s="372">
        <v>1466.25</v>
      </c>
      <c r="Z10" s="373">
        <v>6519.083333333333</v>
      </c>
      <c r="AA10" s="13"/>
      <c r="AB10" s="13"/>
      <c r="AC10" s="13"/>
      <c r="AD10" s="13"/>
      <c r="AE10" s="13"/>
      <c r="AF10" s="13"/>
    </row>
    <row r="11" spans="1:32" ht="21" customHeight="1">
      <c r="A11" s="615"/>
      <c r="B11" s="445"/>
      <c r="C11" s="616"/>
      <c r="D11" s="368" t="s">
        <v>202</v>
      </c>
      <c r="E11" s="381">
        <v>1</v>
      </c>
      <c r="F11" s="382">
        <v>1</v>
      </c>
      <c r="G11" s="375">
        <v>1</v>
      </c>
      <c r="H11" s="376">
        <v>1</v>
      </c>
      <c r="I11" s="376">
        <v>1</v>
      </c>
      <c r="J11" s="376">
        <v>1</v>
      </c>
      <c r="K11" s="376">
        <v>1</v>
      </c>
      <c r="L11" s="376">
        <v>1</v>
      </c>
      <c r="M11" s="376">
        <v>1</v>
      </c>
      <c r="N11" s="376">
        <v>1</v>
      </c>
      <c r="O11" s="376">
        <v>1</v>
      </c>
      <c r="P11" s="376">
        <v>1</v>
      </c>
      <c r="Q11" s="376">
        <v>1</v>
      </c>
      <c r="R11" s="376">
        <v>1</v>
      </c>
      <c r="S11" s="376">
        <v>1</v>
      </c>
      <c r="T11" s="376">
        <v>1</v>
      </c>
      <c r="U11" s="376">
        <v>1</v>
      </c>
      <c r="V11" s="376">
        <v>1</v>
      </c>
      <c r="W11" s="376">
        <v>1</v>
      </c>
      <c r="X11" s="376">
        <v>1</v>
      </c>
      <c r="Y11" s="376">
        <v>1</v>
      </c>
      <c r="Z11" s="377">
        <v>1</v>
      </c>
      <c r="AA11" s="13"/>
      <c r="AB11" s="13"/>
      <c r="AC11" s="13"/>
      <c r="AD11" s="13"/>
      <c r="AE11" s="13"/>
      <c r="AF11" s="13"/>
    </row>
    <row r="12" spans="1:32" s="13" customFormat="1" ht="21" customHeight="1">
      <c r="A12" s="46"/>
      <c r="B12" s="47"/>
      <c r="C12" s="48"/>
      <c r="D12" s="49"/>
      <c r="E12" s="453" t="s">
        <v>260</v>
      </c>
      <c r="F12" s="453"/>
      <c r="G12" s="453"/>
      <c r="H12" s="453"/>
      <c r="I12" s="453"/>
      <c r="J12" s="453"/>
      <c r="K12" s="453"/>
      <c r="L12" s="453"/>
      <c r="M12" s="453"/>
      <c r="N12" s="453"/>
      <c r="O12" s="453"/>
      <c r="P12" s="453"/>
      <c r="Q12" s="453"/>
      <c r="R12" s="453"/>
      <c r="S12" s="453"/>
      <c r="T12" s="453"/>
      <c r="U12" s="453"/>
      <c r="V12" s="453"/>
      <c r="W12" s="453"/>
      <c r="X12" s="453"/>
      <c r="Y12" s="453"/>
      <c r="Z12" s="453"/>
    </row>
    <row r="13" spans="1:32" ht="18.600000000000001">
      <c r="A13" s="612" t="s">
        <v>122</v>
      </c>
      <c r="B13" s="612"/>
      <c r="C13" s="612"/>
      <c r="D13" s="612"/>
      <c r="E13" s="450"/>
      <c r="F13" s="450"/>
      <c r="G13" s="451"/>
      <c r="H13" s="451"/>
      <c r="I13" s="451"/>
      <c r="J13" s="451"/>
      <c r="K13" s="451"/>
      <c r="L13" s="451"/>
      <c r="M13" s="451"/>
      <c r="N13" s="451"/>
      <c r="O13" s="451"/>
      <c r="P13" s="451"/>
      <c r="Q13" s="451"/>
      <c r="R13" s="451"/>
      <c r="S13" s="451"/>
      <c r="T13" s="451"/>
      <c r="U13" s="451"/>
      <c r="V13" s="451"/>
      <c r="W13" s="451"/>
      <c r="X13" s="451"/>
      <c r="Y13" s="451"/>
      <c r="Z13" s="451"/>
      <c r="AA13" s="13"/>
    </row>
    <row r="14" spans="1:32" ht="21" customHeight="1">
      <c r="A14" s="572" t="s">
        <v>121</v>
      </c>
      <c r="B14" s="446">
        <v>123</v>
      </c>
      <c r="C14" s="617" t="s">
        <v>261</v>
      </c>
      <c r="D14" s="210" t="s">
        <v>262</v>
      </c>
      <c r="E14" s="452">
        <v>1</v>
      </c>
      <c r="F14" s="452"/>
      <c r="G14" s="452">
        <v>0</v>
      </c>
      <c r="H14" s="452"/>
      <c r="I14" s="452">
        <v>0</v>
      </c>
      <c r="J14" s="452"/>
      <c r="K14" s="452">
        <v>0</v>
      </c>
      <c r="L14" s="452"/>
      <c r="M14" s="452">
        <v>1</v>
      </c>
      <c r="N14" s="452"/>
      <c r="O14" s="452">
        <v>0</v>
      </c>
      <c r="P14" s="452"/>
      <c r="Q14" s="452">
        <v>0</v>
      </c>
      <c r="R14" s="452"/>
      <c r="S14" s="452">
        <v>0</v>
      </c>
      <c r="T14" s="452"/>
      <c r="U14" s="452">
        <v>0</v>
      </c>
      <c r="V14" s="452"/>
      <c r="W14" s="452">
        <v>0</v>
      </c>
      <c r="X14" s="452"/>
      <c r="Y14" s="452" t="s">
        <v>263</v>
      </c>
      <c r="Z14" s="452"/>
      <c r="AA14" s="13"/>
    </row>
    <row r="15" spans="1:32" ht="21" customHeight="1">
      <c r="A15" s="572"/>
      <c r="B15" s="447"/>
      <c r="C15" s="617"/>
      <c r="D15" s="210" t="s">
        <v>264</v>
      </c>
      <c r="E15" s="455">
        <v>5.7709367579658203E-3</v>
      </c>
      <c r="F15" s="456"/>
      <c r="G15" s="452">
        <v>0</v>
      </c>
      <c r="H15" s="452"/>
      <c r="I15" s="452">
        <v>0</v>
      </c>
      <c r="J15" s="452"/>
      <c r="K15" s="452">
        <v>0</v>
      </c>
      <c r="L15" s="452"/>
      <c r="M15" s="454">
        <v>7.1143496237689702E-2</v>
      </c>
      <c r="N15" s="452"/>
      <c r="O15" s="452">
        <v>0</v>
      </c>
      <c r="P15" s="452"/>
      <c r="Q15" s="452">
        <v>0</v>
      </c>
      <c r="R15" s="452"/>
      <c r="S15" s="452">
        <v>0</v>
      </c>
      <c r="T15" s="452"/>
      <c r="U15" s="452">
        <v>0</v>
      </c>
      <c r="V15" s="452"/>
      <c r="W15" s="452">
        <v>0</v>
      </c>
      <c r="X15" s="452"/>
      <c r="Y15" s="452">
        <v>0</v>
      </c>
      <c r="Z15" s="452"/>
      <c r="AA15" s="13"/>
    </row>
    <row r="16" spans="1:32" ht="21" customHeight="1">
      <c r="A16" s="572"/>
      <c r="B16" s="447"/>
      <c r="C16" s="617" t="s">
        <v>265</v>
      </c>
      <c r="D16" s="210" t="s">
        <v>266</v>
      </c>
      <c r="E16" s="452">
        <v>0</v>
      </c>
      <c r="F16" s="452"/>
      <c r="G16" s="452">
        <v>0</v>
      </c>
      <c r="H16" s="452"/>
      <c r="I16" s="452">
        <v>0</v>
      </c>
      <c r="J16" s="452"/>
      <c r="K16" s="452">
        <v>0</v>
      </c>
      <c r="L16" s="452"/>
      <c r="M16" s="452">
        <v>0</v>
      </c>
      <c r="N16" s="452"/>
      <c r="O16" s="452">
        <v>0</v>
      </c>
      <c r="P16" s="452"/>
      <c r="Q16" s="452">
        <v>0</v>
      </c>
      <c r="R16" s="452"/>
      <c r="S16" s="452">
        <v>0</v>
      </c>
      <c r="T16" s="452"/>
      <c r="U16" s="452">
        <v>0</v>
      </c>
      <c r="V16" s="452"/>
      <c r="W16" s="452">
        <v>0</v>
      </c>
      <c r="X16" s="452"/>
      <c r="Y16" s="452">
        <v>0</v>
      </c>
      <c r="Z16" s="452"/>
      <c r="AA16" s="13"/>
    </row>
    <row r="17" spans="1:27" ht="21" customHeight="1">
      <c r="A17" s="572"/>
      <c r="B17" s="447"/>
      <c r="C17" s="617"/>
      <c r="D17" s="210" t="s">
        <v>267</v>
      </c>
      <c r="E17" s="452">
        <v>0</v>
      </c>
      <c r="F17" s="452"/>
      <c r="G17" s="452">
        <v>0</v>
      </c>
      <c r="H17" s="452"/>
      <c r="I17" s="452">
        <v>0</v>
      </c>
      <c r="J17" s="452"/>
      <c r="K17" s="452">
        <v>0</v>
      </c>
      <c r="L17" s="452"/>
      <c r="M17" s="452">
        <v>0</v>
      </c>
      <c r="N17" s="452"/>
      <c r="O17" s="452">
        <v>0</v>
      </c>
      <c r="P17" s="452"/>
      <c r="Q17" s="452">
        <v>0</v>
      </c>
      <c r="R17" s="452"/>
      <c r="S17" s="452">
        <v>0</v>
      </c>
      <c r="T17" s="452"/>
      <c r="U17" s="452">
        <v>0</v>
      </c>
      <c r="V17" s="452"/>
      <c r="W17" s="452">
        <v>0</v>
      </c>
      <c r="X17" s="452"/>
      <c r="Y17" s="452">
        <v>0</v>
      </c>
      <c r="Z17" s="452"/>
      <c r="AA17" s="13"/>
    </row>
    <row r="18" spans="1:27" ht="21" customHeight="1">
      <c r="A18" s="572"/>
      <c r="B18" s="447"/>
      <c r="C18" s="617" t="s">
        <v>268</v>
      </c>
      <c r="D18" s="210" t="s">
        <v>266</v>
      </c>
      <c r="E18" s="452">
        <f>SUM(G18:Z18)</f>
        <v>93</v>
      </c>
      <c r="F18" s="452"/>
      <c r="G18" s="452">
        <v>1</v>
      </c>
      <c r="H18" s="452"/>
      <c r="I18" s="452">
        <v>23</v>
      </c>
      <c r="J18" s="452"/>
      <c r="K18" s="452">
        <v>4</v>
      </c>
      <c r="L18" s="452"/>
      <c r="M18" s="452">
        <v>9</v>
      </c>
      <c r="N18" s="452"/>
      <c r="O18" s="452">
        <v>17</v>
      </c>
      <c r="P18" s="452"/>
      <c r="Q18" s="452">
        <v>3</v>
      </c>
      <c r="R18" s="452"/>
      <c r="S18" s="452">
        <v>7</v>
      </c>
      <c r="T18" s="452"/>
      <c r="U18" s="452">
        <v>17</v>
      </c>
      <c r="V18" s="452"/>
      <c r="W18" s="452">
        <v>2</v>
      </c>
      <c r="X18" s="452"/>
      <c r="Y18" s="452">
        <v>10</v>
      </c>
      <c r="Z18" s="452"/>
      <c r="AA18" s="13"/>
    </row>
    <row r="19" spans="1:27" ht="21" customHeight="1">
      <c r="A19" s="572"/>
      <c r="B19" s="447"/>
      <c r="C19" s="617"/>
      <c r="D19" s="210" t="s">
        <v>267</v>
      </c>
      <c r="E19" s="457">
        <v>0.54246805524878705</v>
      </c>
      <c r="F19" s="457"/>
      <c r="G19" s="454">
        <v>0.49046872133823399</v>
      </c>
      <c r="H19" s="452"/>
      <c r="I19" s="454">
        <v>0.45574156160387402</v>
      </c>
      <c r="J19" s="452"/>
      <c r="K19" s="454">
        <v>0.48322702097258402</v>
      </c>
      <c r="L19" s="452"/>
      <c r="M19" s="452">
        <v>0.64029146613920696</v>
      </c>
      <c r="N19" s="452"/>
      <c r="O19" s="452">
        <v>0.53237788086251203</v>
      </c>
      <c r="P19" s="452"/>
      <c r="Q19" s="454">
        <v>0.43828068263515801</v>
      </c>
      <c r="R19" s="452"/>
      <c r="S19" s="452">
        <v>0.73202974174095292</v>
      </c>
      <c r="T19" s="452"/>
      <c r="U19" s="452">
        <v>0.54839887850493818</v>
      </c>
      <c r="V19" s="452"/>
      <c r="W19" s="452">
        <v>0.74286246323810456</v>
      </c>
      <c r="X19" s="452"/>
      <c r="Y19" s="452">
        <v>0.37</v>
      </c>
      <c r="Z19" s="452"/>
      <c r="AA19" s="13"/>
    </row>
    <row r="20" spans="1:27" ht="21" customHeight="1">
      <c r="A20" s="572"/>
      <c r="B20" s="448"/>
      <c r="C20" s="210" t="s">
        <v>269</v>
      </c>
      <c r="D20" s="210" t="s">
        <v>270</v>
      </c>
      <c r="E20" s="458">
        <v>173282093</v>
      </c>
      <c r="F20" s="458"/>
      <c r="G20" s="458">
        <v>2038866</v>
      </c>
      <c r="H20" s="458"/>
      <c r="I20" s="458">
        <v>50467198.819999993</v>
      </c>
      <c r="J20" s="458"/>
      <c r="K20" s="458">
        <v>8277682.7999999989</v>
      </c>
      <c r="L20" s="458"/>
      <c r="M20" s="458">
        <v>14056098.629999999</v>
      </c>
      <c r="N20" s="458"/>
      <c r="O20" s="458">
        <v>31932205.696559139</v>
      </c>
      <c r="P20" s="458"/>
      <c r="Q20" s="458">
        <v>6844928.6470088838</v>
      </c>
      <c r="R20" s="458"/>
      <c r="S20" s="458">
        <v>9562453</v>
      </c>
      <c r="T20" s="458"/>
      <c r="U20" s="458">
        <v>30999334</v>
      </c>
      <c r="V20" s="458"/>
      <c r="W20" s="458">
        <v>2692288.41</v>
      </c>
      <c r="X20" s="458"/>
      <c r="Y20" s="452">
        <v>14885203</v>
      </c>
      <c r="Z20" s="452"/>
      <c r="AA20" s="13"/>
    </row>
    <row r="21" spans="1:27" ht="21" customHeight="1">
      <c r="A21" s="612" t="s">
        <v>124</v>
      </c>
      <c r="B21" s="612"/>
      <c r="C21" s="612"/>
      <c r="D21" s="612"/>
      <c r="E21" s="618"/>
      <c r="F21" s="618"/>
      <c r="G21" s="618"/>
      <c r="H21" s="618"/>
      <c r="I21" s="618"/>
      <c r="J21" s="618"/>
      <c r="K21" s="618"/>
      <c r="L21" s="618"/>
      <c r="M21" s="618"/>
      <c r="N21" s="618"/>
      <c r="O21" s="618"/>
      <c r="P21" s="618"/>
      <c r="Q21" s="618"/>
      <c r="R21" s="618"/>
      <c r="S21" s="618"/>
      <c r="T21" s="618"/>
      <c r="U21" s="618"/>
      <c r="V21" s="618"/>
      <c r="W21" s="618"/>
      <c r="X21" s="618"/>
      <c r="Y21" s="618"/>
      <c r="Z21" s="618"/>
      <c r="AA21" s="13"/>
    </row>
    <row r="22" spans="1:27" ht="21" customHeight="1">
      <c r="A22" s="619" t="s">
        <v>123</v>
      </c>
      <c r="B22" s="447">
        <v>125</v>
      </c>
      <c r="C22" s="210" t="s">
        <v>271</v>
      </c>
      <c r="D22" s="210" t="s">
        <v>262</v>
      </c>
      <c r="E22" s="459">
        <v>0</v>
      </c>
      <c r="F22" s="459"/>
      <c r="G22" s="13"/>
    </row>
    <row r="23" spans="1:27" ht="39" customHeight="1">
      <c r="A23" s="620"/>
      <c r="B23" s="449"/>
      <c r="C23" s="383" t="s">
        <v>272</v>
      </c>
      <c r="D23" s="383" t="s">
        <v>273</v>
      </c>
      <c r="E23" s="460">
        <v>64</v>
      </c>
      <c r="F23" s="460"/>
      <c r="G23" s="13"/>
    </row>
    <row r="24" spans="1:27" s="29" customFormat="1" ht="27" customHeight="1">
      <c r="A24" s="314" t="s">
        <v>274</v>
      </c>
    </row>
    <row r="25" spans="1:27" ht="15" customHeight="1">
      <c r="A25" s="314" t="s">
        <v>275</v>
      </c>
    </row>
    <row r="26" spans="1:27" ht="15" customHeight="1">
      <c r="A26" s="314" t="s">
        <v>276</v>
      </c>
    </row>
    <row r="27" spans="1:27" ht="15" customHeight="1">
      <c r="A27" s="314" t="s">
        <v>277</v>
      </c>
    </row>
    <row r="28" spans="1:27" ht="15" customHeight="1">
      <c r="A28" s="314" t="s">
        <v>278</v>
      </c>
      <c r="E28" s="10"/>
    </row>
  </sheetData>
  <mergeCells count="112">
    <mergeCell ref="E21:Z21"/>
    <mergeCell ref="W20:X20"/>
    <mergeCell ref="Y20:Z20"/>
    <mergeCell ref="A14:A20"/>
    <mergeCell ref="E22:F22"/>
    <mergeCell ref="E23:F23"/>
    <mergeCell ref="M20:N20"/>
    <mergeCell ref="O20:P20"/>
    <mergeCell ref="Q20:R20"/>
    <mergeCell ref="S20:T20"/>
    <mergeCell ref="U20:V20"/>
    <mergeCell ref="Y17:Z17"/>
    <mergeCell ref="Y18:Z18"/>
    <mergeCell ref="Y19:Z19"/>
    <mergeCell ref="E20:F20"/>
    <mergeCell ref="G20:H20"/>
    <mergeCell ref="I20:J20"/>
    <mergeCell ref="K20:L20"/>
    <mergeCell ref="U17:V17"/>
    <mergeCell ref="U18:V18"/>
    <mergeCell ref="U19:V19"/>
    <mergeCell ref="M17:N17"/>
    <mergeCell ref="M18:N18"/>
    <mergeCell ref="M19:N19"/>
    <mergeCell ref="E17:F17"/>
    <mergeCell ref="E18:F18"/>
    <mergeCell ref="E19:F19"/>
    <mergeCell ref="W16:X16"/>
    <mergeCell ref="W17:X17"/>
    <mergeCell ref="W18:X18"/>
    <mergeCell ref="W19:X19"/>
    <mergeCell ref="Q17:R17"/>
    <mergeCell ref="Q18:R18"/>
    <mergeCell ref="Q19:R19"/>
    <mergeCell ref="S16:T16"/>
    <mergeCell ref="S17:T17"/>
    <mergeCell ref="S18:T18"/>
    <mergeCell ref="S19:T19"/>
    <mergeCell ref="O16:P16"/>
    <mergeCell ref="O17:P17"/>
    <mergeCell ref="O18:P18"/>
    <mergeCell ref="O19:P19"/>
    <mergeCell ref="I17:J17"/>
    <mergeCell ref="I18:J18"/>
    <mergeCell ref="I19:J19"/>
    <mergeCell ref="K16:L16"/>
    <mergeCell ref="K17:L17"/>
    <mergeCell ref="K18:L18"/>
    <mergeCell ref="K19:L19"/>
    <mergeCell ref="G16:H16"/>
    <mergeCell ref="G17:H17"/>
    <mergeCell ref="G18:H18"/>
    <mergeCell ref="G19:H19"/>
    <mergeCell ref="Y14:Z14"/>
    <mergeCell ref="Y15:Z15"/>
    <mergeCell ref="E14:F14"/>
    <mergeCell ref="E15:F15"/>
    <mergeCell ref="E16:F16"/>
    <mergeCell ref="I16:J16"/>
    <mergeCell ref="M16:N16"/>
    <mergeCell ref="Q16:R16"/>
    <mergeCell ref="U16:V16"/>
    <mergeCell ref="Y16:Z16"/>
    <mergeCell ref="S14:T14"/>
    <mergeCell ref="S15:T15"/>
    <mergeCell ref="U14:V14"/>
    <mergeCell ref="U15:V15"/>
    <mergeCell ref="W14:X14"/>
    <mergeCell ref="W15:X15"/>
    <mergeCell ref="M14:N14"/>
    <mergeCell ref="M15:N15"/>
    <mergeCell ref="O14:P14"/>
    <mergeCell ref="K4:L4"/>
    <mergeCell ref="M4:N4"/>
    <mergeCell ref="O4:P4"/>
    <mergeCell ref="E4:F4"/>
    <mergeCell ref="G4:H4"/>
    <mergeCell ref="I4:J4"/>
    <mergeCell ref="O15:P15"/>
    <mergeCell ref="Q14:R14"/>
    <mergeCell ref="Q15:R15"/>
    <mergeCell ref="G14:H14"/>
    <mergeCell ref="G15:H15"/>
    <mergeCell ref="I14:J14"/>
    <mergeCell ref="I15:J15"/>
    <mergeCell ref="K14:L14"/>
    <mergeCell ref="K15:L15"/>
    <mergeCell ref="E12:Z12"/>
    <mergeCell ref="B6:B11"/>
    <mergeCell ref="B14:B20"/>
    <mergeCell ref="B22:B23"/>
    <mergeCell ref="A1:XFD1"/>
    <mergeCell ref="A2:D2"/>
    <mergeCell ref="A3:D3"/>
    <mergeCell ref="A5:D5"/>
    <mergeCell ref="A22:A23"/>
    <mergeCell ref="A21:D21"/>
    <mergeCell ref="A13:D13"/>
    <mergeCell ref="C6:C7"/>
    <mergeCell ref="C10:C11"/>
    <mergeCell ref="C8:C9"/>
    <mergeCell ref="A6:A11"/>
    <mergeCell ref="C14:C15"/>
    <mergeCell ref="C16:C17"/>
    <mergeCell ref="C18:C19"/>
    <mergeCell ref="W4:X4"/>
    <mergeCell ref="E13:Z13"/>
    <mergeCell ref="Y4:Z4"/>
    <mergeCell ref="E2:Z3"/>
    <mergeCell ref="Q4:R4"/>
    <mergeCell ref="S4:T4"/>
    <mergeCell ref="U4:V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8A06-D5D2-4612-A0EA-D975C45A6214}">
  <sheetPr>
    <tabColor rgb="FFB8E8FF"/>
  </sheetPr>
  <dimension ref="A1:R19"/>
  <sheetViews>
    <sheetView showGridLines="0" zoomScale="42" zoomScaleNormal="67" workbookViewId="0">
      <pane ySplit="4" topLeftCell="A5" activePane="bottomLeft" state="frozen"/>
      <selection pane="bottomLeft" activeCell="C12" sqref="C12:C16"/>
    </sheetView>
  </sheetViews>
  <sheetFormatPr defaultColWidth="8.5703125" defaultRowHeight="15" customHeight="1"/>
  <cols>
    <col min="1" max="1" width="27.85546875" bestFit="1" customWidth="1"/>
    <col min="2" max="2" width="32.5703125" bestFit="1" customWidth="1"/>
    <col min="3" max="3" width="109.7109375" style="4" bestFit="1" customWidth="1"/>
    <col min="4" max="4" width="35.5703125" bestFit="1" customWidth="1"/>
    <col min="5" max="5" width="20.42578125" bestFit="1" customWidth="1"/>
    <col min="6" max="6" width="20.140625" bestFit="1" customWidth="1"/>
    <col min="7" max="7" width="23.140625" bestFit="1" customWidth="1"/>
    <col min="8" max="8" width="23.42578125" bestFit="1" customWidth="1"/>
    <col min="9" max="9" width="25.7109375" bestFit="1" customWidth="1"/>
    <col min="10" max="10" width="24.7109375" bestFit="1" customWidth="1"/>
    <col min="11" max="11" width="28.42578125" bestFit="1" customWidth="1"/>
    <col min="12" max="12" width="16.28515625" bestFit="1" customWidth="1"/>
    <col min="13" max="13" width="11.5703125" bestFit="1" customWidth="1"/>
    <col min="14" max="14" width="15.28515625" bestFit="1" customWidth="1"/>
    <col min="15" max="15" width="16.28515625" bestFit="1" customWidth="1"/>
    <col min="16" max="16" width="11.140625" bestFit="1" customWidth="1"/>
  </cols>
  <sheetData>
    <row r="1" spans="1:18" s="431" customFormat="1" ht="99.95" customHeight="1">
      <c r="A1" s="566"/>
      <c r="B1" s="566"/>
      <c r="C1" s="566"/>
      <c r="D1" s="566"/>
      <c r="E1" s="566"/>
      <c r="F1" s="566"/>
      <c r="G1" s="566"/>
      <c r="H1" s="566"/>
      <c r="I1" s="566"/>
      <c r="J1" s="566"/>
      <c r="K1" s="566"/>
      <c r="L1" s="566"/>
      <c r="M1" s="566"/>
      <c r="N1" s="566"/>
      <c r="O1" s="566"/>
      <c r="P1" s="566"/>
      <c r="Q1" s="566"/>
      <c r="R1" s="566"/>
    </row>
    <row r="2" spans="1:18" ht="35.1" customHeight="1">
      <c r="A2" s="461" t="s">
        <v>279</v>
      </c>
      <c r="B2" s="461"/>
      <c r="C2" s="461"/>
      <c r="D2" s="461"/>
      <c r="E2" s="461"/>
    </row>
    <row r="3" spans="1:18" ht="35.1" customHeight="1">
      <c r="A3" s="578" t="s">
        <v>145</v>
      </c>
      <c r="B3" s="578"/>
      <c r="C3" s="578"/>
      <c r="D3" s="578"/>
      <c r="E3" s="578" t="s">
        <v>146</v>
      </c>
    </row>
    <row r="4" spans="1:18" ht="48.95" customHeight="1">
      <c r="A4" s="402" t="s">
        <v>171</v>
      </c>
      <c r="B4" s="402" t="s">
        <v>147</v>
      </c>
      <c r="C4" s="402" t="s">
        <v>148</v>
      </c>
      <c r="D4" s="402" t="s">
        <v>149</v>
      </c>
      <c r="E4" s="578"/>
    </row>
    <row r="5" spans="1:18" ht="24" customHeight="1">
      <c r="A5" s="579" t="s">
        <v>38</v>
      </c>
      <c r="B5" s="579"/>
      <c r="C5" s="579"/>
      <c r="D5" s="579"/>
      <c r="E5" s="384"/>
      <c r="F5" s="385"/>
      <c r="G5" s="385"/>
      <c r="H5" s="385"/>
      <c r="I5" s="385"/>
      <c r="J5" s="385"/>
      <c r="K5" s="385"/>
      <c r="L5" s="385"/>
      <c r="M5" s="385"/>
      <c r="N5" s="385"/>
      <c r="O5" s="385"/>
    </row>
    <row r="6" spans="1:18" ht="19.5" customHeight="1">
      <c r="A6" s="621" t="s">
        <v>37</v>
      </c>
      <c r="B6" s="622">
        <v>60</v>
      </c>
      <c r="C6" s="623" t="s">
        <v>280</v>
      </c>
      <c r="D6" s="387" t="s">
        <v>281</v>
      </c>
      <c r="E6" s="185">
        <v>10</v>
      </c>
      <c r="F6" s="343"/>
      <c r="G6" s="385"/>
      <c r="H6" s="385"/>
      <c r="I6" s="385"/>
      <c r="J6" s="385"/>
      <c r="K6" s="385"/>
      <c r="L6" s="385"/>
      <c r="M6" s="385"/>
      <c r="N6" s="385"/>
      <c r="O6" s="385"/>
    </row>
    <row r="7" spans="1:18" ht="20.25" customHeight="1">
      <c r="A7" s="621"/>
      <c r="B7" s="622"/>
      <c r="C7" s="623"/>
      <c r="D7" s="387" t="s">
        <v>282</v>
      </c>
      <c r="E7" s="388">
        <v>1</v>
      </c>
      <c r="F7" s="343"/>
      <c r="G7" s="385"/>
      <c r="H7" s="385"/>
      <c r="I7" s="385"/>
      <c r="J7" s="385"/>
      <c r="K7" s="385"/>
      <c r="L7" s="385"/>
      <c r="M7" s="385"/>
      <c r="N7" s="385"/>
      <c r="O7" s="385"/>
    </row>
    <row r="8" spans="1:18" ht="24" customHeight="1">
      <c r="A8" s="624" t="s">
        <v>40</v>
      </c>
      <c r="B8" s="624"/>
      <c r="C8" s="624"/>
      <c r="D8" s="624"/>
      <c r="E8" s="389"/>
      <c r="F8" s="463" t="s">
        <v>146</v>
      </c>
      <c r="G8" s="463"/>
      <c r="H8" s="463"/>
      <c r="I8" s="463"/>
      <c r="J8" s="463"/>
      <c r="K8" s="463"/>
      <c r="L8" s="463"/>
      <c r="M8" s="463"/>
      <c r="N8" s="463"/>
      <c r="O8" s="463"/>
    </row>
    <row r="9" spans="1:18" ht="19.5" customHeight="1">
      <c r="A9" s="621" t="s">
        <v>39</v>
      </c>
      <c r="B9" s="390"/>
      <c r="C9" s="625" t="s">
        <v>283</v>
      </c>
      <c r="D9" s="625"/>
      <c r="E9" s="177" t="s">
        <v>172</v>
      </c>
      <c r="F9" s="391" t="s">
        <v>173</v>
      </c>
      <c r="G9" s="391" t="s">
        <v>174</v>
      </c>
      <c r="H9" s="391" t="s">
        <v>176</v>
      </c>
      <c r="I9" s="391" t="s">
        <v>177</v>
      </c>
      <c r="J9" s="391" t="s">
        <v>178</v>
      </c>
      <c r="K9" s="391" t="s">
        <v>179</v>
      </c>
      <c r="L9" s="391" t="s">
        <v>180</v>
      </c>
      <c r="M9" s="391" t="s">
        <v>181</v>
      </c>
      <c r="N9" s="391" t="s">
        <v>182</v>
      </c>
      <c r="O9" s="391" t="s">
        <v>183</v>
      </c>
      <c r="P9" s="13"/>
      <c r="Q9" s="64"/>
      <c r="R9" s="13"/>
    </row>
    <row r="10" spans="1:18" ht="15" customHeight="1">
      <c r="A10" s="621"/>
      <c r="B10" s="626">
        <v>60</v>
      </c>
      <c r="C10" s="623" t="s">
        <v>284</v>
      </c>
      <c r="D10" s="387" t="s">
        <v>285</v>
      </c>
      <c r="E10" s="185">
        <v>8</v>
      </c>
      <c r="F10" s="392">
        <v>8</v>
      </c>
      <c r="G10" s="393" t="s">
        <v>286</v>
      </c>
      <c r="H10" s="393" t="s">
        <v>286</v>
      </c>
      <c r="I10" s="393" t="s">
        <v>286</v>
      </c>
      <c r="J10" s="393" t="s">
        <v>286</v>
      </c>
      <c r="K10" s="393" t="s">
        <v>286</v>
      </c>
      <c r="L10" s="393" t="s">
        <v>286</v>
      </c>
      <c r="M10" s="393" t="s">
        <v>286</v>
      </c>
      <c r="N10" s="393" t="s">
        <v>286</v>
      </c>
      <c r="O10" s="393" t="s">
        <v>286</v>
      </c>
      <c r="P10" s="78"/>
      <c r="Q10" s="64"/>
      <c r="R10" s="13"/>
    </row>
    <row r="11" spans="1:18" ht="15" customHeight="1">
      <c r="A11" s="621"/>
      <c r="B11" s="626"/>
      <c r="C11" s="623"/>
      <c r="D11" s="387" t="s">
        <v>282</v>
      </c>
      <c r="E11" s="388">
        <v>1</v>
      </c>
      <c r="F11" s="394">
        <v>1</v>
      </c>
      <c r="G11" s="395" t="s">
        <v>286</v>
      </c>
      <c r="H11" s="395" t="s">
        <v>286</v>
      </c>
      <c r="I11" s="395" t="s">
        <v>286</v>
      </c>
      <c r="J11" s="395" t="s">
        <v>286</v>
      </c>
      <c r="K11" s="395" t="s">
        <v>286</v>
      </c>
      <c r="L11" s="395" t="s">
        <v>286</v>
      </c>
      <c r="M11" s="395" t="s">
        <v>286</v>
      </c>
      <c r="N11" s="395" t="s">
        <v>286</v>
      </c>
      <c r="O11" s="395" t="s">
        <v>286</v>
      </c>
      <c r="P11" s="78"/>
      <c r="Q11" s="64"/>
      <c r="R11" s="13"/>
    </row>
    <row r="12" spans="1:18" ht="15" customHeight="1">
      <c r="A12" s="621"/>
      <c r="B12" s="626"/>
      <c r="C12" s="462" t="s">
        <v>287</v>
      </c>
      <c r="D12" s="387" t="s">
        <v>288</v>
      </c>
      <c r="E12" s="185">
        <f>SUM(F12:O12)</f>
        <v>4801</v>
      </c>
      <c r="F12" s="396">
        <v>688</v>
      </c>
      <c r="G12" s="395">
        <v>796</v>
      </c>
      <c r="H12" s="397">
        <v>697</v>
      </c>
      <c r="I12" s="395">
        <v>278</v>
      </c>
      <c r="J12" s="395">
        <v>290</v>
      </c>
      <c r="K12" s="395">
        <v>196</v>
      </c>
      <c r="L12" s="395">
        <v>258</v>
      </c>
      <c r="M12" s="395">
        <v>467</v>
      </c>
      <c r="N12" s="395">
        <v>1053</v>
      </c>
      <c r="O12" s="395">
        <v>78</v>
      </c>
      <c r="P12" s="78"/>
      <c r="Q12" s="64"/>
      <c r="R12" s="13"/>
    </row>
    <row r="13" spans="1:18" ht="15" customHeight="1">
      <c r="A13" s="621"/>
      <c r="B13" s="626"/>
      <c r="C13" s="462"/>
      <c r="D13" s="387" t="s">
        <v>289</v>
      </c>
      <c r="E13" s="185">
        <f t="shared" ref="E13:E14" si="0">SUM(F13:O13)</f>
        <v>4819</v>
      </c>
      <c r="F13" s="392">
        <v>691</v>
      </c>
      <c r="G13" s="395">
        <v>796</v>
      </c>
      <c r="H13" s="395">
        <v>697</v>
      </c>
      <c r="I13" s="395">
        <v>278</v>
      </c>
      <c r="J13" s="395">
        <v>290</v>
      </c>
      <c r="K13" s="395">
        <v>196</v>
      </c>
      <c r="L13" s="395">
        <v>258</v>
      </c>
      <c r="M13" s="395">
        <v>468</v>
      </c>
      <c r="N13" s="395">
        <v>1064</v>
      </c>
      <c r="O13" s="395">
        <v>81</v>
      </c>
      <c r="P13" s="78"/>
      <c r="Q13" s="64"/>
      <c r="R13" s="13"/>
    </row>
    <row r="14" spans="1:18" ht="15" customHeight="1">
      <c r="A14" s="621"/>
      <c r="B14" s="626"/>
      <c r="C14" s="462"/>
      <c r="D14" s="387" t="s">
        <v>290</v>
      </c>
      <c r="E14" s="185">
        <f t="shared" si="0"/>
        <v>15463</v>
      </c>
      <c r="F14" s="398">
        <v>727</v>
      </c>
      <c r="G14" s="395">
        <v>803</v>
      </c>
      <c r="H14" s="395">
        <v>3985</v>
      </c>
      <c r="I14" s="395">
        <v>1353</v>
      </c>
      <c r="J14" s="395">
        <v>811</v>
      </c>
      <c r="K14" s="395">
        <v>472</v>
      </c>
      <c r="L14" s="395">
        <v>1431</v>
      </c>
      <c r="M14" s="395">
        <v>1447</v>
      </c>
      <c r="N14" s="395">
        <v>3981</v>
      </c>
      <c r="O14" s="395">
        <v>453</v>
      </c>
      <c r="P14" s="78"/>
      <c r="Q14" s="64"/>
      <c r="R14" s="13"/>
    </row>
    <row r="15" spans="1:18" ht="15" customHeight="1">
      <c r="A15" s="621"/>
      <c r="B15" s="626"/>
      <c r="C15" s="462"/>
      <c r="D15" s="387" t="s">
        <v>291</v>
      </c>
      <c r="E15" s="388">
        <f>E12/E14</f>
        <v>0.31048308866326069</v>
      </c>
      <c r="F15" s="399">
        <f>F12/F14</f>
        <v>0.94635488308115545</v>
      </c>
      <c r="G15" s="400">
        <f t="shared" ref="G15:O15" si="1">G12/G14</f>
        <v>0.99128268991282686</v>
      </c>
      <c r="H15" s="400">
        <f t="shared" si="1"/>
        <v>0.17490589711417817</v>
      </c>
      <c r="I15" s="400">
        <f t="shared" si="1"/>
        <v>0.20546932742054694</v>
      </c>
      <c r="J15" s="400">
        <f t="shared" si="1"/>
        <v>0.35758323057953145</v>
      </c>
      <c r="K15" s="400">
        <f t="shared" si="1"/>
        <v>0.4152542372881356</v>
      </c>
      <c r="L15" s="400">
        <f t="shared" si="1"/>
        <v>0.18029350104821804</v>
      </c>
      <c r="M15" s="400">
        <f t="shared" si="1"/>
        <v>0.32273669661368348</v>
      </c>
      <c r="N15" s="400">
        <f t="shared" si="1"/>
        <v>0.26450640542577242</v>
      </c>
      <c r="O15" s="400">
        <f t="shared" si="1"/>
        <v>0.17218543046357615</v>
      </c>
      <c r="P15" s="78"/>
      <c r="Q15" s="64"/>
      <c r="R15" s="13"/>
    </row>
    <row r="16" spans="1:18" ht="15" customHeight="1">
      <c r="A16" s="621"/>
      <c r="B16" s="626"/>
      <c r="C16" s="462"/>
      <c r="D16" s="387" t="s">
        <v>292</v>
      </c>
      <c r="E16" s="388">
        <f>E12/E13</f>
        <v>0.9962647852251505</v>
      </c>
      <c r="F16" s="399">
        <f>F12/F13</f>
        <v>0.99565846599131691</v>
      </c>
      <c r="G16" s="400">
        <f t="shared" ref="G16:O16" si="2">G12/G13</f>
        <v>1</v>
      </c>
      <c r="H16" s="400">
        <f t="shared" si="2"/>
        <v>1</v>
      </c>
      <c r="I16" s="400">
        <f t="shared" si="2"/>
        <v>1</v>
      </c>
      <c r="J16" s="400">
        <f t="shared" si="2"/>
        <v>1</v>
      </c>
      <c r="K16" s="400">
        <f t="shared" si="2"/>
        <v>1</v>
      </c>
      <c r="L16" s="400">
        <f t="shared" si="2"/>
        <v>1</v>
      </c>
      <c r="M16" s="400">
        <f t="shared" si="2"/>
        <v>0.99786324786324787</v>
      </c>
      <c r="N16" s="400">
        <f t="shared" si="2"/>
        <v>0.98966165413533835</v>
      </c>
      <c r="O16" s="400">
        <f t="shared" si="2"/>
        <v>0.96296296296296291</v>
      </c>
      <c r="P16" s="78"/>
      <c r="Q16" s="64"/>
      <c r="R16" s="13"/>
    </row>
    <row r="17" spans="1:15" ht="24" customHeight="1">
      <c r="A17" s="579" t="s">
        <v>43</v>
      </c>
      <c r="B17" s="579"/>
      <c r="C17" s="579"/>
      <c r="D17" s="579"/>
      <c r="E17" s="384"/>
      <c r="F17" s="385"/>
      <c r="G17" s="385"/>
      <c r="H17" s="385"/>
      <c r="I17" s="385"/>
      <c r="J17" s="385"/>
      <c r="K17" s="385"/>
      <c r="L17" s="385"/>
      <c r="M17" s="385"/>
      <c r="N17" s="385"/>
      <c r="O17" s="385"/>
    </row>
    <row r="18" spans="1:15" ht="62.25" customHeight="1">
      <c r="A18" s="386" t="s">
        <v>293</v>
      </c>
      <c r="B18" s="319">
        <v>60</v>
      </c>
      <c r="C18" s="401" t="s">
        <v>294</v>
      </c>
      <c r="D18" s="387" t="s">
        <v>295</v>
      </c>
      <c r="E18" s="185">
        <f>[1]Compliance!$H$41</f>
        <v>0</v>
      </c>
      <c r="F18" s="343"/>
      <c r="G18" s="385"/>
      <c r="H18" s="385"/>
      <c r="I18" s="385"/>
      <c r="J18" s="385"/>
      <c r="K18" s="385"/>
      <c r="L18" s="385"/>
      <c r="M18" s="385"/>
      <c r="N18" s="385"/>
      <c r="O18" s="385"/>
    </row>
    <row r="19" spans="1:15" ht="15" customHeight="1">
      <c r="F19" s="13"/>
    </row>
  </sheetData>
  <mergeCells count="16">
    <mergeCell ref="A1:XFD1"/>
    <mergeCell ref="A17:D17"/>
    <mergeCell ref="C10:C11"/>
    <mergeCell ref="A2:E2"/>
    <mergeCell ref="A8:D8"/>
    <mergeCell ref="C9:D9"/>
    <mergeCell ref="A3:D3"/>
    <mergeCell ref="C6:C7"/>
    <mergeCell ref="A6:A7"/>
    <mergeCell ref="A5:D5"/>
    <mergeCell ref="C12:C16"/>
    <mergeCell ref="A9:A16"/>
    <mergeCell ref="B10:B16"/>
    <mergeCell ref="B6:B7"/>
    <mergeCell ref="E3:E4"/>
    <mergeCell ref="F8:O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E225F-F600-436E-95B5-59478F207E49}">
  <sheetPr>
    <tabColor rgb="FF71C6E8"/>
  </sheetPr>
  <dimension ref="A1:F23"/>
  <sheetViews>
    <sheetView showGridLines="0" zoomScale="60" zoomScaleNormal="97" workbookViewId="0">
      <pane ySplit="4" topLeftCell="A5" activePane="bottomLeft" state="frozen"/>
      <selection pane="bottomLeft" activeCell="B6" sqref="B6:B12"/>
    </sheetView>
  </sheetViews>
  <sheetFormatPr defaultColWidth="8.5703125" defaultRowHeight="14.45"/>
  <cols>
    <col min="1" max="1" width="14" bestFit="1" customWidth="1"/>
    <col min="2" max="2" width="36" customWidth="1"/>
    <col min="3" max="3" width="63" customWidth="1"/>
    <col min="4" max="4" width="15.140625" customWidth="1"/>
    <col min="5" max="5" width="14.42578125" customWidth="1"/>
  </cols>
  <sheetData>
    <row r="1" spans="1:6" s="431" customFormat="1" ht="99.95" customHeight="1">
      <c r="A1" s="566"/>
      <c r="B1" s="566"/>
      <c r="C1" s="566"/>
      <c r="D1" s="566"/>
      <c r="E1" s="566"/>
      <c r="F1" s="566"/>
    </row>
    <row r="2" spans="1:6" ht="35.1" customHeight="1">
      <c r="A2" s="577" t="s">
        <v>296</v>
      </c>
      <c r="B2" s="577"/>
      <c r="C2" s="577"/>
      <c r="D2" s="577"/>
      <c r="E2" s="577"/>
    </row>
    <row r="3" spans="1:6" ht="18.600000000000001">
      <c r="A3" s="578" t="s">
        <v>145</v>
      </c>
      <c r="B3" s="578"/>
      <c r="C3" s="578"/>
      <c r="D3" s="578"/>
      <c r="E3" s="580" t="s">
        <v>146</v>
      </c>
    </row>
    <row r="4" spans="1:6" ht="18.600000000000001">
      <c r="A4" s="113" t="s">
        <v>171</v>
      </c>
      <c r="B4" s="113" t="s">
        <v>147</v>
      </c>
      <c r="C4" s="113" t="s">
        <v>148</v>
      </c>
      <c r="D4" s="113" t="s">
        <v>149</v>
      </c>
      <c r="E4" s="580"/>
    </row>
    <row r="5" spans="1:6" ht="18.600000000000001">
      <c r="A5" s="582" t="s">
        <v>32</v>
      </c>
      <c r="B5" s="582"/>
      <c r="C5" s="582"/>
      <c r="D5" s="582"/>
      <c r="E5" s="80"/>
      <c r="F5" s="13"/>
    </row>
    <row r="6" spans="1:6">
      <c r="A6" s="579" t="s">
        <v>31</v>
      </c>
      <c r="B6" s="627">
        <v>98</v>
      </c>
      <c r="C6" s="241" t="s">
        <v>297</v>
      </c>
      <c r="D6" s="239" t="s">
        <v>298</v>
      </c>
      <c r="E6" s="406">
        <v>17506</v>
      </c>
      <c r="F6" s="13"/>
    </row>
    <row r="7" spans="1:6">
      <c r="A7" s="579"/>
      <c r="B7" s="627"/>
      <c r="C7" s="241" t="s">
        <v>299</v>
      </c>
      <c r="D7" s="239" t="s">
        <v>298</v>
      </c>
      <c r="E7" s="406">
        <v>2568</v>
      </c>
      <c r="F7" s="13"/>
    </row>
    <row r="8" spans="1:6">
      <c r="A8" s="579"/>
      <c r="B8" s="627"/>
      <c r="C8" s="241" t="s">
        <v>300</v>
      </c>
      <c r="D8" s="239" t="s">
        <v>298</v>
      </c>
      <c r="E8" s="406">
        <v>-11067</v>
      </c>
      <c r="F8" s="13"/>
    </row>
    <row r="9" spans="1:6">
      <c r="A9" s="579"/>
      <c r="B9" s="627"/>
      <c r="C9" s="241" t="s">
        <v>301</v>
      </c>
      <c r="D9" s="239" t="s">
        <v>298</v>
      </c>
      <c r="E9" s="406">
        <v>-1772</v>
      </c>
      <c r="F9" s="13"/>
    </row>
    <row r="10" spans="1:6">
      <c r="A10" s="579"/>
      <c r="B10" s="627"/>
      <c r="C10" s="241" t="s">
        <v>302</v>
      </c>
      <c r="D10" s="239" t="s">
        <v>298</v>
      </c>
      <c r="E10" s="406">
        <v>-4792</v>
      </c>
      <c r="F10" s="13"/>
    </row>
    <row r="11" spans="1:6">
      <c r="A11" s="579"/>
      <c r="B11" s="627"/>
      <c r="C11" s="241" t="s">
        <v>303</v>
      </c>
      <c r="D11" s="239" t="s">
        <v>298</v>
      </c>
      <c r="E11" s="406">
        <v>-1534</v>
      </c>
      <c r="F11" s="13"/>
    </row>
    <row r="12" spans="1:6">
      <c r="A12" s="579"/>
      <c r="B12" s="627"/>
      <c r="C12" s="241" t="s">
        <v>304</v>
      </c>
      <c r="D12" s="239" t="s">
        <v>298</v>
      </c>
      <c r="E12" s="406">
        <v>-17.37</v>
      </c>
      <c r="F12" s="13"/>
    </row>
    <row r="13" spans="1:6" ht="18.600000000000001">
      <c r="A13" s="582" t="s">
        <v>305</v>
      </c>
      <c r="B13" s="582"/>
      <c r="C13" s="582"/>
      <c r="D13" s="582"/>
      <c r="E13" s="275"/>
      <c r="F13" s="13"/>
    </row>
    <row r="14" spans="1:6">
      <c r="A14" s="579" t="s">
        <v>306</v>
      </c>
      <c r="B14" s="628">
        <v>85</v>
      </c>
      <c r="C14" s="239" t="s">
        <v>307</v>
      </c>
      <c r="D14" s="239" t="s">
        <v>202</v>
      </c>
      <c r="E14" s="405">
        <v>20</v>
      </c>
      <c r="F14" s="13"/>
    </row>
    <row r="15" spans="1:6">
      <c r="A15" s="579"/>
      <c r="B15" s="628"/>
      <c r="C15" s="239" t="s">
        <v>308</v>
      </c>
      <c r="D15" s="239" t="s">
        <v>202</v>
      </c>
      <c r="E15" s="405">
        <v>21</v>
      </c>
      <c r="F15" s="13"/>
    </row>
    <row r="16" spans="1:6">
      <c r="A16" s="579"/>
      <c r="B16" s="628"/>
      <c r="C16" s="239" t="s">
        <v>309</v>
      </c>
      <c r="D16" s="239" t="s">
        <v>202</v>
      </c>
      <c r="E16" s="405">
        <v>39</v>
      </c>
      <c r="F16" s="13"/>
    </row>
    <row r="17" spans="1:6">
      <c r="A17" s="579"/>
      <c r="B17" s="628"/>
      <c r="C17" s="239" t="s">
        <v>310</v>
      </c>
      <c r="D17" s="239" t="s">
        <v>202</v>
      </c>
      <c r="E17" s="405">
        <v>11</v>
      </c>
      <c r="F17" s="13"/>
    </row>
    <row r="18" spans="1:6">
      <c r="A18" s="579"/>
      <c r="B18" s="628"/>
      <c r="C18" s="239" t="s">
        <v>311</v>
      </c>
      <c r="D18" s="239" t="s">
        <v>202</v>
      </c>
      <c r="E18" s="405">
        <v>10</v>
      </c>
      <c r="F18" s="13"/>
    </row>
    <row r="19" spans="1:6" ht="18.600000000000001">
      <c r="A19" s="582" t="s">
        <v>312</v>
      </c>
      <c r="B19" s="582"/>
      <c r="C19" s="582"/>
      <c r="D19" s="582"/>
      <c r="E19" s="276"/>
      <c r="F19" s="13"/>
    </row>
    <row r="20" spans="1:6">
      <c r="A20" s="579" t="s">
        <v>313</v>
      </c>
      <c r="B20" s="628">
        <v>85</v>
      </c>
      <c r="C20" s="239" t="s">
        <v>308</v>
      </c>
      <c r="D20" s="239" t="s">
        <v>202</v>
      </c>
      <c r="E20" s="405">
        <v>28</v>
      </c>
      <c r="F20" s="13"/>
    </row>
    <row r="21" spans="1:6">
      <c r="A21" s="579"/>
      <c r="B21" s="628"/>
      <c r="C21" s="239" t="s">
        <v>309</v>
      </c>
      <c r="D21" s="239" t="s">
        <v>202</v>
      </c>
      <c r="E21" s="405">
        <v>4</v>
      </c>
      <c r="F21" s="13"/>
    </row>
    <row r="22" spans="1:6">
      <c r="A22" s="579"/>
      <c r="B22" s="628"/>
      <c r="C22" s="239" t="s">
        <v>310</v>
      </c>
      <c r="D22" s="239" t="s">
        <v>202</v>
      </c>
      <c r="E22" s="405">
        <v>26</v>
      </c>
      <c r="F22" s="13"/>
    </row>
    <row r="23" spans="1:6">
      <c r="A23" s="579"/>
      <c r="B23" s="628"/>
      <c r="C23" s="239" t="s">
        <v>311</v>
      </c>
      <c r="D23" s="239" t="s">
        <v>202</v>
      </c>
      <c r="E23" s="405">
        <v>42</v>
      </c>
      <c r="F23" s="13"/>
    </row>
  </sheetData>
  <mergeCells count="13">
    <mergeCell ref="A1:XFD1"/>
    <mergeCell ref="A2:E2"/>
    <mergeCell ref="A20:A23"/>
    <mergeCell ref="A6:A12"/>
    <mergeCell ref="A3:D3"/>
    <mergeCell ref="A14:A18"/>
    <mergeCell ref="A5:D5"/>
    <mergeCell ref="A13:D13"/>
    <mergeCell ref="A19:D19"/>
    <mergeCell ref="E3:E4"/>
    <mergeCell ref="B14:B18"/>
    <mergeCell ref="B20:B23"/>
    <mergeCell ref="B6:B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8923F-BC80-4B69-A305-EFCAAF179164}">
  <sheetPr>
    <tabColor rgb="FF71C6E8"/>
  </sheetPr>
  <dimension ref="A1:O32"/>
  <sheetViews>
    <sheetView showGridLines="0" zoomScale="50" zoomScaleNormal="98" workbookViewId="0">
      <pane ySplit="1" topLeftCell="A2" activePane="bottomLeft" state="frozen"/>
      <selection pane="bottomLeft" activeCell="B27" sqref="B27"/>
    </sheetView>
  </sheetViews>
  <sheetFormatPr defaultColWidth="8.5703125" defaultRowHeight="15" customHeight="1"/>
  <cols>
    <col min="1" max="1" width="16.42578125" customWidth="1"/>
    <col min="2" max="2" width="36.42578125" bestFit="1" customWidth="1"/>
    <col min="3" max="3" width="54.85546875" style="4" customWidth="1"/>
    <col min="4" max="4" width="18.140625" customWidth="1"/>
    <col min="5" max="5" width="20.5703125" customWidth="1"/>
    <col min="6" max="6" width="22.140625" bestFit="1" customWidth="1"/>
    <col min="7" max="9" width="20.42578125" customWidth="1"/>
    <col min="10" max="11" width="20.5703125" customWidth="1"/>
    <col min="12" max="15" width="20.42578125" customWidth="1"/>
  </cols>
  <sheetData>
    <row r="1" spans="1:15" s="431" customFormat="1" ht="99.95" customHeight="1">
      <c r="A1" s="566"/>
      <c r="B1" s="566"/>
      <c r="C1" s="566"/>
      <c r="D1" s="566"/>
      <c r="E1" s="566"/>
      <c r="F1" s="566"/>
      <c r="G1" s="566"/>
      <c r="H1" s="566"/>
      <c r="I1" s="566"/>
      <c r="J1" s="566"/>
      <c r="K1" s="566"/>
      <c r="L1" s="566"/>
      <c r="M1" s="566"/>
      <c r="N1" s="566"/>
      <c r="O1" s="566"/>
    </row>
    <row r="2" spans="1:15" ht="19.5" customHeight="1">
      <c r="A2" s="9"/>
      <c r="B2" s="9"/>
      <c r="C2" s="5"/>
      <c r="D2" s="6"/>
    </row>
    <row r="3" spans="1:15" ht="19.5" customHeight="1">
      <c r="A3" s="9"/>
      <c r="B3" s="9"/>
      <c r="C3" s="5"/>
      <c r="D3" s="6"/>
    </row>
    <row r="4" spans="1:15" ht="19.5" customHeight="1">
      <c r="A4" s="33" t="s">
        <v>314</v>
      </c>
      <c r="B4" s="33"/>
      <c r="C4" s="629" t="s">
        <v>315</v>
      </c>
      <c r="D4" s="630"/>
      <c r="E4" s="630"/>
      <c r="F4" s="630"/>
      <c r="G4" s="630"/>
      <c r="H4" s="630"/>
      <c r="I4" s="630"/>
      <c r="J4" s="631"/>
      <c r="K4" s="34"/>
      <c r="L4" s="34"/>
      <c r="M4" s="34"/>
      <c r="N4" s="34"/>
      <c r="O4" s="34"/>
    </row>
    <row r="5" spans="1:15" ht="19.5" customHeight="1">
      <c r="A5" s="632" t="s">
        <v>145</v>
      </c>
      <c r="B5" s="632"/>
      <c r="C5" s="632"/>
      <c r="D5" s="633"/>
      <c r="E5" s="634" t="s">
        <v>146</v>
      </c>
      <c r="F5" s="635"/>
      <c r="G5" s="635"/>
      <c r="H5" s="635"/>
      <c r="I5" s="635"/>
      <c r="J5" s="636"/>
      <c r="K5" s="35"/>
      <c r="L5" s="35"/>
      <c r="M5" s="35"/>
      <c r="N5" s="35"/>
      <c r="O5" s="35"/>
    </row>
    <row r="6" spans="1:15" ht="19.5" customHeight="1">
      <c r="A6" s="407" t="s">
        <v>171</v>
      </c>
      <c r="B6" s="407" t="s">
        <v>147</v>
      </c>
      <c r="C6" s="407" t="s">
        <v>148</v>
      </c>
      <c r="D6" s="407" t="s">
        <v>149</v>
      </c>
      <c r="E6" s="23" t="s">
        <v>316</v>
      </c>
      <c r="F6" s="23" t="s">
        <v>317</v>
      </c>
      <c r="G6" s="23" t="s">
        <v>180</v>
      </c>
      <c r="H6" s="23" t="s">
        <v>181</v>
      </c>
      <c r="I6" s="23" t="s">
        <v>183</v>
      </c>
      <c r="J6" s="23" t="s">
        <v>182</v>
      </c>
      <c r="K6" s="13"/>
    </row>
    <row r="7" spans="1:15" ht="15" customHeight="1">
      <c r="A7" s="637" t="s">
        <v>318</v>
      </c>
      <c r="B7" s="637"/>
      <c r="C7" s="637"/>
      <c r="D7" s="637"/>
      <c r="E7" s="75"/>
      <c r="F7" s="76"/>
      <c r="G7" s="76"/>
      <c r="H7" s="76"/>
      <c r="I7" s="76"/>
      <c r="J7" s="76"/>
      <c r="K7" s="13"/>
    </row>
    <row r="8" spans="1:15" ht="15" customHeight="1">
      <c r="A8" s="638" t="s">
        <v>313</v>
      </c>
      <c r="B8" s="465">
        <v>137</v>
      </c>
      <c r="C8" s="241" t="s">
        <v>319</v>
      </c>
      <c r="D8" s="239" t="s">
        <v>320</v>
      </c>
      <c r="E8" s="408">
        <f>SUM(F8:J8)</f>
        <v>7881100</v>
      </c>
      <c r="F8" s="409">
        <v>5652900</v>
      </c>
      <c r="G8" s="408">
        <v>0</v>
      </c>
      <c r="H8" s="408">
        <v>1876800</v>
      </c>
      <c r="I8" s="408">
        <v>0</v>
      </c>
      <c r="J8" s="408">
        <v>351400</v>
      </c>
      <c r="K8" s="13"/>
    </row>
    <row r="9" spans="1:15" ht="15" customHeight="1">
      <c r="A9" s="638"/>
      <c r="B9" s="466"/>
      <c r="C9" s="241" t="s">
        <v>321</v>
      </c>
      <c r="D9" s="239" t="s">
        <v>320</v>
      </c>
      <c r="E9" s="408">
        <f t="shared" ref="E9:E10" si="0">SUM(F9:J9)</f>
        <v>9488400</v>
      </c>
      <c r="F9" s="408">
        <v>4726700</v>
      </c>
      <c r="G9" s="410">
        <v>263700</v>
      </c>
      <c r="H9" s="410">
        <v>2141100</v>
      </c>
      <c r="I9" s="408">
        <v>957500</v>
      </c>
      <c r="J9" s="410">
        <v>1399400</v>
      </c>
      <c r="K9" s="13"/>
    </row>
    <row r="10" spans="1:15" ht="15" customHeight="1">
      <c r="A10" s="638"/>
      <c r="B10" s="467"/>
      <c r="C10" s="411" t="s">
        <v>187</v>
      </c>
      <c r="D10" s="239" t="s">
        <v>320</v>
      </c>
      <c r="E10" s="408">
        <f t="shared" si="0"/>
        <v>17369500</v>
      </c>
      <c r="F10" s="412">
        <f>F9+F8</f>
        <v>10379600</v>
      </c>
      <c r="G10" s="412">
        <f>G9+G8</f>
        <v>263700</v>
      </c>
      <c r="H10" s="412">
        <f>H9+H8</f>
        <v>4017900</v>
      </c>
      <c r="I10" s="412">
        <f>I9+I8</f>
        <v>957500</v>
      </c>
      <c r="J10" s="412">
        <f>J9+J8</f>
        <v>1750800</v>
      </c>
      <c r="K10" s="13"/>
    </row>
    <row r="11" spans="1:15" ht="15" customHeight="1">
      <c r="A11" s="65" t="s">
        <v>322</v>
      </c>
      <c r="K11" s="13"/>
    </row>
    <row r="12" spans="1:15" ht="15" customHeight="1">
      <c r="A12" s="65"/>
      <c r="K12" s="13"/>
    </row>
    <row r="13" spans="1:15" ht="15" customHeight="1">
      <c r="A13" s="413" t="s">
        <v>171</v>
      </c>
      <c r="B13" s="413" t="s">
        <v>323</v>
      </c>
      <c r="C13" s="413" t="s">
        <v>148</v>
      </c>
      <c r="D13" s="413" t="s">
        <v>149</v>
      </c>
      <c r="E13" s="316" t="s">
        <v>316</v>
      </c>
      <c r="F13" s="316" t="s">
        <v>317</v>
      </c>
      <c r="G13" s="316" t="s">
        <v>180</v>
      </c>
      <c r="H13" s="316" t="s">
        <v>181</v>
      </c>
      <c r="I13" s="316" t="s">
        <v>183</v>
      </c>
      <c r="J13" s="316" t="s">
        <v>182</v>
      </c>
      <c r="K13" s="13"/>
    </row>
    <row r="14" spans="1:15" ht="15" customHeight="1">
      <c r="A14" s="612" t="s">
        <v>324</v>
      </c>
      <c r="B14" s="612"/>
      <c r="C14" s="612"/>
      <c r="D14" s="612"/>
      <c r="E14" s="41"/>
      <c r="F14" s="41"/>
      <c r="G14" s="41"/>
      <c r="H14" s="41"/>
      <c r="I14" s="41"/>
      <c r="J14" s="41"/>
      <c r="K14" s="13"/>
    </row>
    <row r="15" spans="1:15" ht="15" customHeight="1">
      <c r="A15" s="639" t="s">
        <v>140</v>
      </c>
      <c r="B15" s="464">
        <v>148</v>
      </c>
      <c r="C15" s="414" t="s">
        <v>325</v>
      </c>
      <c r="D15" s="210" t="s">
        <v>326</v>
      </c>
      <c r="E15" s="415">
        <f>SUM(F15:J15)</f>
        <v>1100000000</v>
      </c>
      <c r="F15" s="416">
        <v>350000000</v>
      </c>
      <c r="G15" s="352">
        <v>80000000</v>
      </c>
      <c r="H15" s="415">
        <v>200000000</v>
      </c>
      <c r="I15" s="352">
        <v>180000000</v>
      </c>
      <c r="J15" s="352">
        <v>290000000</v>
      </c>
      <c r="K15" s="13"/>
    </row>
    <row r="16" spans="1:15" ht="15" customHeight="1">
      <c r="A16" s="640"/>
      <c r="B16" s="464"/>
      <c r="C16" s="414" t="s">
        <v>327</v>
      </c>
      <c r="D16" s="368" t="s">
        <v>149</v>
      </c>
      <c r="E16" s="408">
        <f t="shared" ref="E16:E17" si="1">SUM(F16:J16)</f>
        <v>49</v>
      </c>
      <c r="F16" s="408">
        <v>16</v>
      </c>
      <c r="G16" s="410">
        <v>8</v>
      </c>
      <c r="H16" s="410">
        <v>8</v>
      </c>
      <c r="I16" s="408">
        <v>10</v>
      </c>
      <c r="J16" s="410">
        <v>7</v>
      </c>
      <c r="K16" s="13"/>
    </row>
    <row r="17" spans="1:11" ht="15" customHeight="1">
      <c r="A17" s="640"/>
      <c r="B17" s="464"/>
      <c r="C17" s="417" t="s">
        <v>328</v>
      </c>
      <c r="D17" s="368" t="s">
        <v>149</v>
      </c>
      <c r="E17" s="408">
        <f t="shared" si="1"/>
        <v>994</v>
      </c>
      <c r="F17" s="412">
        <v>350</v>
      </c>
      <c r="G17" s="412">
        <v>162</v>
      </c>
      <c r="H17" s="412">
        <v>164</v>
      </c>
      <c r="I17" s="412">
        <v>163</v>
      </c>
      <c r="J17" s="412">
        <v>155</v>
      </c>
      <c r="K17" s="13"/>
    </row>
    <row r="18" spans="1:11" ht="15" customHeight="1">
      <c r="K18" s="13"/>
    </row>
    <row r="19" spans="1:11" ht="35.1" customHeight="1">
      <c r="A19" s="641" t="s">
        <v>329</v>
      </c>
      <c r="B19" s="641"/>
      <c r="C19" s="641"/>
      <c r="D19" s="641"/>
      <c r="E19" s="641"/>
      <c r="K19" s="13"/>
    </row>
    <row r="20" spans="1:11" ht="23.45" customHeight="1">
      <c r="A20" s="642" t="s">
        <v>145</v>
      </c>
      <c r="B20" s="642"/>
      <c r="C20" s="642"/>
      <c r="D20" s="642"/>
      <c r="E20" s="643" t="s">
        <v>146</v>
      </c>
      <c r="K20" s="13"/>
    </row>
    <row r="21" spans="1:11" ht="14.45">
      <c r="A21" s="418" t="s">
        <v>171</v>
      </c>
      <c r="B21" s="418" t="s">
        <v>147</v>
      </c>
      <c r="C21" s="418" t="s">
        <v>148</v>
      </c>
      <c r="D21" s="418" t="s">
        <v>149</v>
      </c>
      <c r="E21" s="643"/>
    </row>
    <row r="22" spans="1:11" ht="18.600000000000001">
      <c r="A22" s="644" t="s">
        <v>330</v>
      </c>
      <c r="B22" s="644"/>
      <c r="C22" s="644"/>
      <c r="D22" s="644"/>
      <c r="E22" s="644"/>
    </row>
    <row r="23" spans="1:11" ht="38.25" customHeight="1">
      <c r="A23" s="419" t="s">
        <v>130</v>
      </c>
      <c r="B23" s="420">
        <v>149</v>
      </c>
      <c r="C23" s="421" t="s">
        <v>331</v>
      </c>
      <c r="D23" s="421" t="s">
        <v>332</v>
      </c>
      <c r="E23" s="422">
        <f>'[1]DDHH y laborales'!$H$12</f>
        <v>0</v>
      </c>
      <c r="F23" s="13"/>
    </row>
    <row r="24" spans="1:11" ht="18.600000000000001">
      <c r="A24" s="644" t="s">
        <v>333</v>
      </c>
      <c r="B24" s="644"/>
      <c r="C24" s="644"/>
      <c r="D24" s="644"/>
      <c r="E24" s="644"/>
      <c r="F24" s="13"/>
    </row>
    <row r="25" spans="1:11" ht="35.25" customHeight="1">
      <c r="A25" s="419" t="s">
        <v>132</v>
      </c>
      <c r="B25" s="423">
        <v>149</v>
      </c>
      <c r="C25" s="421" t="s">
        <v>334</v>
      </c>
      <c r="D25" s="421" t="s">
        <v>202</v>
      </c>
      <c r="E25" s="422">
        <f>[1]Comunidades!$H$6</f>
        <v>0</v>
      </c>
      <c r="F25" s="13"/>
    </row>
    <row r="26" spans="1:11" ht="18.600000000000001">
      <c r="A26" s="644" t="s">
        <v>335</v>
      </c>
      <c r="B26" s="644"/>
      <c r="C26" s="644"/>
      <c r="D26" s="644"/>
      <c r="E26" s="644"/>
      <c r="F26" s="13"/>
    </row>
    <row r="27" spans="1:11" ht="38.25" customHeight="1">
      <c r="A27" s="419" t="s">
        <v>134</v>
      </c>
      <c r="B27" s="423">
        <v>136</v>
      </c>
      <c r="C27" s="421" t="s">
        <v>336</v>
      </c>
      <c r="D27" s="421" t="s">
        <v>202</v>
      </c>
      <c r="E27" s="422">
        <f>[1]Comunidades!$H$13</f>
        <v>0</v>
      </c>
      <c r="F27" s="13"/>
    </row>
    <row r="28" spans="1:11" ht="18.600000000000001">
      <c r="A28" s="644" t="s">
        <v>337</v>
      </c>
      <c r="B28" s="644"/>
      <c r="C28" s="644"/>
      <c r="D28" s="644"/>
      <c r="E28" s="644"/>
      <c r="F28" s="13"/>
    </row>
    <row r="29" spans="1:11" ht="36" customHeight="1">
      <c r="A29" s="645" t="s">
        <v>136</v>
      </c>
      <c r="B29" s="646">
        <v>136</v>
      </c>
      <c r="C29" s="647" t="s">
        <v>338</v>
      </c>
      <c r="D29" s="421" t="s">
        <v>339</v>
      </c>
      <c r="E29" s="424">
        <v>0</v>
      </c>
      <c r="F29" s="13"/>
    </row>
    <row r="30" spans="1:11" ht="29.25" customHeight="1">
      <c r="A30" s="645"/>
      <c r="B30" s="646"/>
      <c r="C30" s="647"/>
      <c r="D30" s="421" t="s">
        <v>340</v>
      </c>
      <c r="E30" s="424">
        <v>0</v>
      </c>
      <c r="F30" s="13"/>
    </row>
    <row r="31" spans="1:11" ht="18.600000000000001">
      <c r="A31" s="644" t="s">
        <v>341</v>
      </c>
      <c r="B31" s="644"/>
      <c r="C31" s="644"/>
      <c r="D31" s="644"/>
      <c r="E31" s="644"/>
      <c r="F31" s="13"/>
    </row>
    <row r="32" spans="1:11" ht="50.25" customHeight="1">
      <c r="A32" s="419" t="s">
        <v>138</v>
      </c>
      <c r="B32" s="423">
        <v>137</v>
      </c>
      <c r="C32" s="421" t="s">
        <v>342</v>
      </c>
      <c r="D32" s="421" t="s">
        <v>202</v>
      </c>
      <c r="E32" s="425">
        <v>1</v>
      </c>
      <c r="F32" s="13"/>
    </row>
  </sheetData>
  <mergeCells count="21">
    <mergeCell ref="A7:D7"/>
    <mergeCell ref="A1:XFD1"/>
    <mergeCell ref="A8:A10"/>
    <mergeCell ref="E5:J5"/>
    <mergeCell ref="C4:J4"/>
    <mergeCell ref="B8:B10"/>
    <mergeCell ref="A5:D5"/>
    <mergeCell ref="A29:A30"/>
    <mergeCell ref="C29:C30"/>
    <mergeCell ref="A31:E31"/>
    <mergeCell ref="A14:D14"/>
    <mergeCell ref="A15:A17"/>
    <mergeCell ref="A24:E24"/>
    <mergeCell ref="A26:E26"/>
    <mergeCell ref="A28:E28"/>
    <mergeCell ref="A19:E19"/>
    <mergeCell ref="A20:D20"/>
    <mergeCell ref="E20:E21"/>
    <mergeCell ref="A22:E22"/>
    <mergeCell ref="B15:B17"/>
    <mergeCell ref="B29:B3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DB0AC-9292-489B-8BAD-914A929A597A}">
  <sheetPr>
    <tabColor rgb="FFB4DDE1"/>
  </sheetPr>
  <dimension ref="A1:AG82"/>
  <sheetViews>
    <sheetView showGridLines="0" zoomScale="68" zoomScaleNormal="75" workbookViewId="0">
      <pane ySplit="5" topLeftCell="A55" activePane="bottomLeft" state="frozen"/>
      <selection pane="bottomLeft" activeCell="B72" sqref="B72:C72"/>
    </sheetView>
  </sheetViews>
  <sheetFormatPr defaultColWidth="8.5703125" defaultRowHeight="14.45" outlineLevelRow="1"/>
  <cols>
    <col min="1" max="1" width="26.42578125" bestFit="1" customWidth="1"/>
    <col min="2" max="2" width="32.5703125" bestFit="1" customWidth="1"/>
    <col min="3" max="3" width="80.5703125" style="15" customWidth="1"/>
    <col min="4" max="4" width="12.7109375" bestFit="1" customWidth="1"/>
    <col min="5" max="5" width="13.42578125" style="15" bestFit="1" customWidth="1"/>
    <col min="6" max="6" width="11.42578125" style="15" bestFit="1" customWidth="1"/>
    <col min="7" max="7" width="11.85546875" style="15" bestFit="1" customWidth="1"/>
    <col min="8" max="8" width="11.42578125" bestFit="1" customWidth="1"/>
    <col min="9" max="9" width="11.85546875" bestFit="1" customWidth="1"/>
    <col min="10" max="10" width="12.5703125" bestFit="1" customWidth="1"/>
    <col min="11" max="11" width="11.85546875" bestFit="1" customWidth="1"/>
    <col min="12" max="12" width="12.42578125" bestFit="1" customWidth="1"/>
    <col min="13" max="13" width="13.140625" bestFit="1" customWidth="1"/>
    <col min="14" max="14" width="11.85546875" bestFit="1" customWidth="1"/>
    <col min="15" max="15" width="12.42578125" bestFit="1" customWidth="1"/>
    <col min="16" max="16" width="13.140625" bestFit="1" customWidth="1"/>
    <col min="17" max="17" width="11.85546875" bestFit="1" customWidth="1"/>
    <col min="18" max="18" width="12.42578125" bestFit="1" customWidth="1"/>
    <col min="19" max="19" width="13.140625" bestFit="1" customWidth="1"/>
    <col min="20" max="20" width="11.85546875" bestFit="1" customWidth="1"/>
    <col min="21" max="21" width="12.42578125" bestFit="1" customWidth="1"/>
    <col min="22" max="22" width="13.140625" bestFit="1" customWidth="1"/>
    <col min="23" max="23" width="11.85546875" bestFit="1" customWidth="1"/>
    <col min="25" max="26" width="12.42578125" bestFit="1" customWidth="1"/>
    <col min="27" max="27" width="13" bestFit="1" customWidth="1"/>
    <col min="28" max="28" width="13.7109375" customWidth="1"/>
    <col min="29" max="29" width="12.5703125" bestFit="1" customWidth="1"/>
    <col min="31" max="31" width="13.7109375" bestFit="1" customWidth="1"/>
    <col min="32" max="32" width="20" bestFit="1" customWidth="1"/>
  </cols>
  <sheetData>
    <row r="1" spans="1:32" s="431" customFormat="1">
      <c r="A1" s="566"/>
      <c r="B1" s="566"/>
      <c r="C1" s="566"/>
      <c r="D1" s="566"/>
      <c r="E1" s="566"/>
      <c r="F1" s="566"/>
      <c r="G1" s="566"/>
      <c r="H1" s="566"/>
      <c r="I1" s="566"/>
      <c r="J1" s="566"/>
      <c r="K1" s="566"/>
      <c r="L1" s="566"/>
      <c r="M1" s="566"/>
      <c r="N1" s="566"/>
      <c r="O1" s="566"/>
      <c r="P1" s="566"/>
      <c r="Q1" s="566"/>
      <c r="R1" s="566"/>
      <c r="S1" s="566"/>
      <c r="T1" s="566"/>
      <c r="U1" s="566"/>
      <c r="V1" s="566"/>
      <c r="W1" s="566"/>
      <c r="X1" s="566"/>
      <c r="Y1" s="566"/>
      <c r="Z1" s="566"/>
      <c r="AA1" s="566"/>
      <c r="AB1" s="566"/>
      <c r="AC1" s="566"/>
      <c r="AD1" s="566"/>
      <c r="AE1" s="566"/>
      <c r="AF1" s="566"/>
    </row>
    <row r="2" spans="1:32" ht="18.600000000000001">
      <c r="A2" s="611" t="s">
        <v>343</v>
      </c>
      <c r="B2" s="611"/>
      <c r="C2" s="611"/>
      <c r="D2" s="611"/>
      <c r="E2" s="611"/>
      <c r="F2" s="611"/>
      <c r="G2" s="611"/>
      <c r="H2" s="611"/>
      <c r="I2" s="611"/>
      <c r="J2" s="611"/>
      <c r="K2" s="611"/>
      <c r="L2" s="611"/>
      <c r="M2" s="611"/>
    </row>
    <row r="3" spans="1:32" ht="18.600000000000001">
      <c r="A3" s="612" t="s">
        <v>145</v>
      </c>
      <c r="B3" s="612"/>
      <c r="C3" s="612"/>
      <c r="D3" s="612"/>
      <c r="E3" s="23" t="s">
        <v>146</v>
      </c>
      <c r="F3" s="23"/>
      <c r="G3" s="23"/>
      <c r="H3" s="23"/>
      <c r="I3" s="23"/>
      <c r="J3" s="23"/>
      <c r="K3" s="23"/>
      <c r="L3" s="23"/>
      <c r="M3" s="23"/>
    </row>
    <row r="4" spans="1:32" s="13" customFormat="1" ht="64.5" customHeight="1">
      <c r="A4" s="53"/>
      <c r="B4" s="53"/>
      <c r="C4" s="53"/>
      <c r="D4" s="53"/>
      <c r="E4" s="56"/>
      <c r="F4" s="56"/>
      <c r="G4" s="56"/>
      <c r="H4" s="56"/>
      <c r="I4" s="56"/>
      <c r="J4" s="56"/>
      <c r="K4" s="56"/>
      <c r="L4" s="56"/>
      <c r="M4" s="56"/>
      <c r="N4"/>
    </row>
    <row r="5" spans="1:32" ht="18.600000000000001">
      <c r="A5" s="80" t="s">
        <v>171</v>
      </c>
      <c r="B5" s="80" t="s">
        <v>147</v>
      </c>
      <c r="C5" s="80" t="s">
        <v>148</v>
      </c>
      <c r="D5" s="80" t="s">
        <v>149</v>
      </c>
      <c r="E5" s="480" t="s">
        <v>172</v>
      </c>
      <c r="F5" s="480"/>
      <c r="G5" s="480"/>
      <c r="H5" s="480" t="s">
        <v>177</v>
      </c>
      <c r="I5" s="480"/>
      <c r="J5" s="480"/>
      <c r="K5" s="520" t="s">
        <v>178</v>
      </c>
      <c r="L5" s="520"/>
      <c r="M5" s="520"/>
      <c r="N5" s="520" t="s">
        <v>176</v>
      </c>
      <c r="O5" s="520"/>
      <c r="P5" s="520"/>
      <c r="Q5" s="520" t="s">
        <v>179</v>
      </c>
      <c r="R5" s="520"/>
      <c r="S5" s="520"/>
      <c r="T5" s="520" t="s">
        <v>180</v>
      </c>
      <c r="U5" s="520"/>
      <c r="V5" s="520"/>
      <c r="W5" s="480" t="s">
        <v>181</v>
      </c>
      <c r="X5" s="480"/>
      <c r="Y5" s="480"/>
      <c r="Z5" s="480" t="s">
        <v>183</v>
      </c>
      <c r="AA5" s="480"/>
      <c r="AB5" s="480"/>
      <c r="AC5" s="480" t="s">
        <v>182</v>
      </c>
      <c r="AD5" s="480"/>
      <c r="AE5" s="480"/>
      <c r="AF5" s="428" t="s">
        <v>344</v>
      </c>
    </row>
    <row r="6" spans="1:32">
      <c r="A6" s="648" t="s">
        <v>345</v>
      </c>
      <c r="B6" s="648"/>
      <c r="C6" s="648"/>
      <c r="D6" s="648"/>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116"/>
    </row>
    <row r="7" spans="1:32">
      <c r="A7" s="583" t="s">
        <v>346</v>
      </c>
      <c r="B7" s="649">
        <v>168</v>
      </c>
      <c r="C7" s="468" t="s">
        <v>347</v>
      </c>
      <c r="D7" s="468"/>
      <c r="E7" s="482"/>
      <c r="F7" s="482"/>
      <c r="G7" s="482"/>
      <c r="H7" s="482"/>
      <c r="I7" s="482"/>
      <c r="J7" s="482"/>
      <c r="K7" s="482"/>
      <c r="L7" s="482"/>
      <c r="M7" s="482"/>
      <c r="N7" s="482"/>
      <c r="O7" s="482"/>
      <c r="P7" s="482"/>
      <c r="Q7" s="482"/>
      <c r="R7" s="482"/>
      <c r="S7" s="482"/>
      <c r="T7" s="482"/>
      <c r="U7" s="482"/>
      <c r="V7" s="482"/>
      <c r="W7" s="482"/>
      <c r="X7" s="482"/>
      <c r="Y7" s="482"/>
      <c r="Z7" s="482"/>
      <c r="AA7" s="482"/>
      <c r="AB7" s="482"/>
      <c r="AC7" s="482"/>
      <c r="AD7" s="482"/>
      <c r="AE7" s="482"/>
      <c r="AF7" s="92"/>
    </row>
    <row r="8" spans="1:32">
      <c r="A8" s="580"/>
      <c r="B8" s="650"/>
      <c r="C8" s="103" t="s">
        <v>348</v>
      </c>
      <c r="D8" s="445" t="s">
        <v>349</v>
      </c>
      <c r="E8" s="471">
        <f>SUM(Q8:AC8)</f>
        <v>117401.22174201827</v>
      </c>
      <c r="F8" s="471"/>
      <c r="G8" s="471"/>
      <c r="H8" s="498">
        <v>0</v>
      </c>
      <c r="I8" s="498"/>
      <c r="J8" s="498"/>
      <c r="K8" s="498">
        <v>0</v>
      </c>
      <c r="L8" s="498"/>
      <c r="M8" s="498"/>
      <c r="N8" s="498">
        <v>0</v>
      </c>
      <c r="O8" s="498"/>
      <c r="P8" s="498"/>
      <c r="Q8" s="498">
        <v>0</v>
      </c>
      <c r="R8" s="498"/>
      <c r="S8" s="498"/>
      <c r="T8" s="518">
        <v>0</v>
      </c>
      <c r="U8" s="518"/>
      <c r="V8" s="518"/>
      <c r="W8" s="471">
        <v>24810.13136872726</v>
      </c>
      <c r="X8" s="471"/>
      <c r="Y8" s="471"/>
      <c r="Z8" s="471">
        <v>0</v>
      </c>
      <c r="AA8" s="471"/>
      <c r="AB8" s="471"/>
      <c r="AC8" s="471">
        <v>92591.090373291008</v>
      </c>
      <c r="AD8" s="471"/>
      <c r="AE8" s="471"/>
      <c r="AF8" s="117">
        <v>0</v>
      </c>
    </row>
    <row r="9" spans="1:32">
      <c r="A9" s="580"/>
      <c r="B9" s="650"/>
      <c r="C9" s="103" t="s">
        <v>350</v>
      </c>
      <c r="D9" s="445"/>
      <c r="E9" s="471">
        <f>SUM(Q9:AF9)</f>
        <v>35805.992168237302</v>
      </c>
      <c r="F9" s="471"/>
      <c r="G9" s="471"/>
      <c r="H9" s="498">
        <v>0</v>
      </c>
      <c r="I9" s="498"/>
      <c r="J9" s="498"/>
      <c r="K9" s="498">
        <v>0</v>
      </c>
      <c r="L9" s="498"/>
      <c r="M9" s="498"/>
      <c r="N9" s="498">
        <v>14861.996031250001</v>
      </c>
      <c r="O9" s="498"/>
      <c r="P9" s="498"/>
      <c r="Q9" s="498">
        <v>0</v>
      </c>
      <c r="R9" s="498"/>
      <c r="S9" s="498"/>
      <c r="T9" s="518">
        <v>6513.2616289062489</v>
      </c>
      <c r="U9" s="518"/>
      <c r="V9" s="518"/>
      <c r="W9" s="471">
        <v>9232.2008768310534</v>
      </c>
      <c r="X9" s="471"/>
      <c r="Y9" s="471"/>
      <c r="Z9" s="471">
        <v>4.7980999999999989</v>
      </c>
      <c r="AA9" s="471"/>
      <c r="AB9" s="471"/>
      <c r="AC9" s="471">
        <v>1264.896</v>
      </c>
      <c r="AD9" s="471"/>
      <c r="AE9" s="471"/>
      <c r="AF9" s="117">
        <v>18790.8355625</v>
      </c>
    </row>
    <row r="10" spans="1:32">
      <c r="A10" s="580"/>
      <c r="B10" s="650"/>
      <c r="C10" s="104" t="s">
        <v>187</v>
      </c>
      <c r="D10" s="105"/>
      <c r="E10" s="483">
        <f>E9+E8</f>
        <v>153207.21391025558</v>
      </c>
      <c r="F10" s="483"/>
      <c r="G10" s="483"/>
      <c r="H10" s="483">
        <f>H9+H8</f>
        <v>0</v>
      </c>
      <c r="I10" s="483"/>
      <c r="J10" s="483"/>
      <c r="K10" s="483">
        <f>K9+K8</f>
        <v>0</v>
      </c>
      <c r="L10" s="483"/>
      <c r="M10" s="483"/>
      <c r="N10" s="483">
        <f>N9+N8</f>
        <v>14861.996031250001</v>
      </c>
      <c r="O10" s="483"/>
      <c r="P10" s="483"/>
      <c r="Q10" s="483">
        <f>Q9+Q8</f>
        <v>0</v>
      </c>
      <c r="R10" s="483"/>
      <c r="S10" s="483"/>
      <c r="T10" s="483">
        <f>T9+T8</f>
        <v>6513.2616289062489</v>
      </c>
      <c r="U10" s="483"/>
      <c r="V10" s="483"/>
      <c r="W10" s="483">
        <f>W9+W8</f>
        <v>34042.332245558311</v>
      </c>
      <c r="X10" s="483"/>
      <c r="Y10" s="483"/>
      <c r="Z10" s="483">
        <f>Z9+Z8</f>
        <v>4.7980999999999989</v>
      </c>
      <c r="AA10" s="483"/>
      <c r="AB10" s="483"/>
      <c r="AC10" s="483">
        <f>AC9+AC8</f>
        <v>93855.986373291002</v>
      </c>
      <c r="AD10" s="483"/>
      <c r="AE10" s="483"/>
      <c r="AF10" s="93">
        <f>AF9+AF8</f>
        <v>18790.8355625</v>
      </c>
    </row>
    <row r="11" spans="1:32">
      <c r="A11" s="580"/>
      <c r="B11" s="650"/>
      <c r="C11" s="106" t="s">
        <v>351</v>
      </c>
      <c r="D11" s="107"/>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87"/>
      <c r="AD11" s="487"/>
      <c r="AE11" s="487"/>
      <c r="AF11" s="94"/>
    </row>
    <row r="12" spans="1:32">
      <c r="A12" s="580"/>
      <c r="B12" s="650"/>
      <c r="C12" s="103" t="s">
        <v>348</v>
      </c>
      <c r="D12" s="464" t="s">
        <v>349</v>
      </c>
      <c r="E12" s="471">
        <f>SUM(Q12:AC12)</f>
        <v>11203.365058910393</v>
      </c>
      <c r="F12" s="471"/>
      <c r="G12" s="471"/>
      <c r="H12" s="498">
        <v>0</v>
      </c>
      <c r="I12" s="498"/>
      <c r="J12" s="498"/>
      <c r="K12" s="498">
        <v>0</v>
      </c>
      <c r="L12" s="498"/>
      <c r="M12" s="498"/>
      <c r="N12" s="498">
        <v>0</v>
      </c>
      <c r="O12" s="498"/>
      <c r="P12" s="498"/>
      <c r="Q12" s="498">
        <v>7132.0009941406252</v>
      </c>
      <c r="R12" s="498"/>
      <c r="S12" s="498"/>
      <c r="T12" s="518">
        <v>0</v>
      </c>
      <c r="U12" s="518"/>
      <c r="V12" s="518"/>
      <c r="W12" s="471">
        <v>3694.7219257812503</v>
      </c>
      <c r="X12" s="471"/>
      <c r="Y12" s="471"/>
      <c r="Z12" s="471">
        <v>253.21701057055014</v>
      </c>
      <c r="AA12" s="471"/>
      <c r="AB12" s="471"/>
      <c r="AC12" s="471">
        <v>123.42512841796845</v>
      </c>
      <c r="AD12" s="471"/>
      <c r="AE12" s="471"/>
      <c r="AF12" s="117">
        <v>0</v>
      </c>
    </row>
    <row r="13" spans="1:32">
      <c r="A13" s="580"/>
      <c r="B13" s="650"/>
      <c r="C13" s="103" t="s">
        <v>350</v>
      </c>
      <c r="D13" s="464"/>
      <c r="E13" s="471">
        <f>SUM(Q13:AF13)</f>
        <v>41335.093175964357</v>
      </c>
      <c r="F13" s="471"/>
      <c r="G13" s="471"/>
      <c r="H13" s="498">
        <v>612.82548242187499</v>
      </c>
      <c r="I13" s="498"/>
      <c r="J13" s="498"/>
      <c r="K13" s="498">
        <v>448.12969921875015</v>
      </c>
      <c r="L13" s="498"/>
      <c r="M13" s="498"/>
      <c r="N13" s="498">
        <v>31610.698250000001</v>
      </c>
      <c r="O13" s="498"/>
      <c r="P13" s="498"/>
      <c r="Q13" s="498">
        <v>792.19163671875003</v>
      </c>
      <c r="R13" s="498"/>
      <c r="S13" s="498"/>
      <c r="T13" s="518">
        <v>16.446875915527343</v>
      </c>
      <c r="U13" s="518"/>
      <c r="V13" s="518"/>
      <c r="W13" s="471">
        <v>6641.6225361328134</v>
      </c>
      <c r="X13" s="471"/>
      <c r="Y13" s="471"/>
      <c r="Z13" s="530">
        <v>0</v>
      </c>
      <c r="AA13" s="530"/>
      <c r="AB13" s="530"/>
      <c r="AC13" s="471">
        <v>1213.1786955566422</v>
      </c>
      <c r="AD13" s="471"/>
      <c r="AE13" s="471"/>
      <c r="AF13" s="117">
        <v>32671.653431640625</v>
      </c>
    </row>
    <row r="14" spans="1:32">
      <c r="A14" s="580"/>
      <c r="B14" s="650"/>
      <c r="C14" s="104" t="s">
        <v>187</v>
      </c>
      <c r="D14" s="105"/>
      <c r="E14" s="469">
        <f>E13+E12</f>
        <v>52538.45823487475</v>
      </c>
      <c r="F14" s="469"/>
      <c r="G14" s="469"/>
      <c r="H14" s="469">
        <f>H13+H12</f>
        <v>612.82548242187499</v>
      </c>
      <c r="I14" s="469"/>
      <c r="J14" s="469"/>
      <c r="K14" s="469">
        <f>K13+K12</f>
        <v>448.12969921875015</v>
      </c>
      <c r="L14" s="469"/>
      <c r="M14" s="469"/>
      <c r="N14" s="469">
        <f>N13+N12</f>
        <v>31610.698250000001</v>
      </c>
      <c r="O14" s="469"/>
      <c r="P14" s="469"/>
      <c r="Q14" s="469">
        <f>Q13+Q12</f>
        <v>7924.1926308593756</v>
      </c>
      <c r="R14" s="469"/>
      <c r="S14" s="469"/>
      <c r="T14" s="469">
        <f>T13+T12</f>
        <v>16.446875915527343</v>
      </c>
      <c r="U14" s="469"/>
      <c r="V14" s="469"/>
      <c r="W14" s="469">
        <f>W13+W12</f>
        <v>10336.344461914065</v>
      </c>
      <c r="X14" s="469"/>
      <c r="Y14" s="469"/>
      <c r="Z14" s="469">
        <f>Z13+Z12</f>
        <v>253.21701057055014</v>
      </c>
      <c r="AA14" s="469"/>
      <c r="AB14" s="469"/>
      <c r="AC14" s="469">
        <f>AC13+AC12</f>
        <v>1336.6038239746106</v>
      </c>
      <c r="AD14" s="469"/>
      <c r="AE14" s="469"/>
      <c r="AF14" s="95">
        <f>AF13+AF12</f>
        <v>32671.653431640625</v>
      </c>
    </row>
    <row r="15" spans="1:32">
      <c r="A15" s="580"/>
      <c r="B15" s="650"/>
      <c r="C15" s="106" t="s">
        <v>352</v>
      </c>
      <c r="D15" s="107"/>
      <c r="E15" s="470"/>
      <c r="F15" s="470"/>
      <c r="G15" s="470"/>
      <c r="H15" s="470"/>
      <c r="I15" s="470"/>
      <c r="J15" s="470"/>
      <c r="K15" s="470"/>
      <c r="L15" s="470"/>
      <c r="M15" s="470"/>
      <c r="N15" s="470"/>
      <c r="O15" s="470"/>
      <c r="P15" s="470"/>
      <c r="Q15" s="470"/>
      <c r="R15" s="470"/>
      <c r="S15" s="470"/>
      <c r="T15" s="470"/>
      <c r="U15" s="470"/>
      <c r="V15" s="470"/>
      <c r="W15" s="470"/>
      <c r="X15" s="470"/>
      <c r="Y15" s="470"/>
      <c r="Z15" s="470"/>
      <c r="AA15" s="470"/>
      <c r="AB15" s="470"/>
      <c r="AC15" s="94"/>
      <c r="AD15" s="94"/>
      <c r="AE15" s="94"/>
      <c r="AF15" s="94"/>
    </row>
    <row r="16" spans="1:32">
      <c r="A16" s="580"/>
      <c r="B16" s="650"/>
      <c r="C16" s="103" t="s">
        <v>348</v>
      </c>
      <c r="D16" s="445" t="s">
        <v>349</v>
      </c>
      <c r="E16" s="471">
        <v>0</v>
      </c>
      <c r="F16" s="471"/>
      <c r="G16" s="471"/>
      <c r="H16" s="471">
        <v>0</v>
      </c>
      <c r="I16" s="471"/>
      <c r="J16" s="471"/>
      <c r="K16" s="471">
        <v>0</v>
      </c>
      <c r="L16" s="471"/>
      <c r="M16" s="471"/>
      <c r="N16" s="471">
        <v>0</v>
      </c>
      <c r="O16" s="471"/>
      <c r="P16" s="471"/>
      <c r="Q16" s="471">
        <v>0</v>
      </c>
      <c r="R16" s="471"/>
      <c r="S16" s="471"/>
      <c r="T16" s="471">
        <v>0</v>
      </c>
      <c r="U16" s="471"/>
      <c r="V16" s="471"/>
      <c r="W16" s="471">
        <v>0</v>
      </c>
      <c r="X16" s="471"/>
      <c r="Y16" s="471"/>
      <c r="Z16" s="471">
        <v>0</v>
      </c>
      <c r="AA16" s="471"/>
      <c r="AB16" s="471"/>
      <c r="AC16" s="471">
        <v>0</v>
      </c>
      <c r="AD16" s="471"/>
      <c r="AE16" s="471"/>
      <c r="AF16" s="96">
        <v>0</v>
      </c>
    </row>
    <row r="17" spans="1:32">
      <c r="A17" s="580"/>
      <c r="B17" s="650"/>
      <c r="C17" s="103" t="s">
        <v>350</v>
      </c>
      <c r="D17" s="445"/>
      <c r="E17" s="471">
        <v>0</v>
      </c>
      <c r="F17" s="471"/>
      <c r="G17" s="471"/>
      <c r="H17" s="471">
        <v>0</v>
      </c>
      <c r="I17" s="471"/>
      <c r="J17" s="471"/>
      <c r="K17" s="471">
        <v>0</v>
      </c>
      <c r="L17" s="471"/>
      <c r="M17" s="471"/>
      <c r="N17" s="471">
        <v>0</v>
      </c>
      <c r="O17" s="471"/>
      <c r="P17" s="471"/>
      <c r="Q17" s="471">
        <v>0</v>
      </c>
      <c r="R17" s="471"/>
      <c r="S17" s="471"/>
      <c r="T17" s="471">
        <v>0</v>
      </c>
      <c r="U17" s="471"/>
      <c r="V17" s="471"/>
      <c r="W17" s="471">
        <v>0</v>
      </c>
      <c r="X17" s="471"/>
      <c r="Y17" s="471"/>
      <c r="Z17" s="471">
        <v>0</v>
      </c>
      <c r="AA17" s="471"/>
      <c r="AB17" s="471"/>
      <c r="AC17" s="471">
        <v>0</v>
      </c>
      <c r="AD17" s="471"/>
      <c r="AE17" s="471"/>
      <c r="AF17" s="96">
        <v>0</v>
      </c>
    </row>
    <row r="18" spans="1:32">
      <c r="A18" s="580"/>
      <c r="B18" s="650"/>
      <c r="C18" s="104" t="s">
        <v>187</v>
      </c>
      <c r="D18" s="105"/>
      <c r="E18" s="469">
        <f>E17+E16</f>
        <v>0</v>
      </c>
      <c r="F18" s="469"/>
      <c r="G18" s="469"/>
      <c r="H18" s="491"/>
      <c r="I18" s="491"/>
      <c r="J18" s="491"/>
      <c r="K18" s="469">
        <f>K17+K16</f>
        <v>0</v>
      </c>
      <c r="L18" s="469"/>
      <c r="M18" s="469"/>
      <c r="N18" s="469">
        <f>N17+N16</f>
        <v>0</v>
      </c>
      <c r="O18" s="469"/>
      <c r="P18" s="469"/>
      <c r="Q18" s="469">
        <f>Q17+Q16</f>
        <v>0</v>
      </c>
      <c r="R18" s="469"/>
      <c r="S18" s="469"/>
      <c r="T18" s="469">
        <f>T17+T16</f>
        <v>0</v>
      </c>
      <c r="U18" s="469"/>
      <c r="V18" s="469"/>
      <c r="W18" s="469">
        <f>W17+W16</f>
        <v>0</v>
      </c>
      <c r="X18" s="469"/>
      <c r="Y18" s="469"/>
      <c r="Z18" s="469">
        <f>Z17+Z16</f>
        <v>0</v>
      </c>
      <c r="AA18" s="469"/>
      <c r="AB18" s="469"/>
      <c r="AC18" s="469">
        <f>AC17+AC16</f>
        <v>0</v>
      </c>
      <c r="AD18" s="469"/>
      <c r="AE18" s="469"/>
      <c r="AF18" s="95">
        <f>AF17+AF16</f>
        <v>0</v>
      </c>
    </row>
    <row r="19" spans="1:32">
      <c r="A19" s="580"/>
      <c r="B19" s="650"/>
      <c r="C19" s="106" t="s">
        <v>353</v>
      </c>
      <c r="D19" s="107"/>
      <c r="E19" s="470"/>
      <c r="F19" s="470"/>
      <c r="G19" s="470"/>
      <c r="H19" s="470"/>
      <c r="I19" s="470"/>
      <c r="J19" s="470"/>
      <c r="K19" s="470"/>
      <c r="L19" s="470"/>
      <c r="M19" s="470"/>
      <c r="N19" s="470"/>
      <c r="O19" s="470"/>
      <c r="P19" s="470"/>
      <c r="Q19" s="470"/>
      <c r="R19" s="470"/>
      <c r="S19" s="470"/>
      <c r="T19" s="470"/>
      <c r="U19" s="470"/>
      <c r="V19" s="470"/>
      <c r="W19" s="470"/>
      <c r="X19" s="470"/>
      <c r="Y19" s="470"/>
      <c r="Z19" s="470"/>
      <c r="AA19" s="470"/>
      <c r="AB19" s="470"/>
      <c r="AC19" s="470"/>
      <c r="AD19" s="470"/>
      <c r="AE19" s="470"/>
      <c r="AF19" s="94"/>
    </row>
    <row r="20" spans="1:32">
      <c r="A20" s="580"/>
      <c r="B20" s="650"/>
      <c r="C20" s="103" t="s">
        <v>348</v>
      </c>
      <c r="D20" s="445" t="s">
        <v>349</v>
      </c>
      <c r="E20" s="471">
        <f>SUM(Q20:AC20)</f>
        <v>2048.8665097656249</v>
      </c>
      <c r="F20" s="471"/>
      <c r="G20" s="471"/>
      <c r="H20" s="498">
        <v>0</v>
      </c>
      <c r="I20" s="498"/>
      <c r="J20" s="498"/>
      <c r="K20" s="498">
        <v>0</v>
      </c>
      <c r="L20" s="498"/>
      <c r="M20" s="498"/>
      <c r="N20" s="498">
        <v>0</v>
      </c>
      <c r="O20" s="498"/>
      <c r="P20" s="498"/>
      <c r="Q20" s="498">
        <v>0</v>
      </c>
      <c r="R20" s="498"/>
      <c r="S20" s="498"/>
      <c r="T20" s="518">
        <v>0</v>
      </c>
      <c r="U20" s="518"/>
      <c r="V20" s="518"/>
      <c r="W20" s="471">
        <v>0</v>
      </c>
      <c r="X20" s="471"/>
      <c r="Y20" s="471"/>
      <c r="Z20" s="471">
        <v>0</v>
      </c>
      <c r="AA20" s="471"/>
      <c r="AB20" s="471"/>
      <c r="AC20" s="471">
        <v>2048.8665097656249</v>
      </c>
      <c r="AD20" s="471"/>
      <c r="AE20" s="471"/>
      <c r="AF20" s="117">
        <v>0</v>
      </c>
    </row>
    <row r="21" spans="1:32">
      <c r="A21" s="580"/>
      <c r="B21" s="650"/>
      <c r="C21" s="103" t="s">
        <v>350</v>
      </c>
      <c r="D21" s="445"/>
      <c r="E21" s="471">
        <f>SUM(Q21:AF21)</f>
        <v>24332.981849320415</v>
      </c>
      <c r="F21" s="471"/>
      <c r="G21" s="471"/>
      <c r="H21" s="498">
        <v>15.6</v>
      </c>
      <c r="I21" s="498"/>
      <c r="J21" s="498"/>
      <c r="K21" s="498">
        <v>1327.5429074707031</v>
      </c>
      <c r="L21" s="498"/>
      <c r="M21" s="498"/>
      <c r="N21" s="498">
        <v>252.978603515625</v>
      </c>
      <c r="O21" s="498"/>
      <c r="P21" s="498"/>
      <c r="Q21" s="498">
        <v>0</v>
      </c>
      <c r="R21" s="498"/>
      <c r="S21" s="498"/>
      <c r="T21" s="518">
        <v>0</v>
      </c>
      <c r="U21" s="518"/>
      <c r="V21" s="518"/>
      <c r="W21" s="471">
        <v>7019.4585248575213</v>
      </c>
      <c r="X21" s="471"/>
      <c r="Y21" s="471"/>
      <c r="Z21" s="471">
        <v>0</v>
      </c>
      <c r="AA21" s="471"/>
      <c r="AB21" s="471"/>
      <c r="AC21" s="471">
        <v>15717.401813476563</v>
      </c>
      <c r="AD21" s="471"/>
      <c r="AE21" s="471"/>
      <c r="AF21" s="117">
        <v>1596.1215109863281</v>
      </c>
    </row>
    <row r="22" spans="1:32">
      <c r="A22" s="580"/>
      <c r="B22" s="650"/>
      <c r="C22" s="104" t="s">
        <v>187</v>
      </c>
      <c r="D22" s="105"/>
      <c r="E22" s="484">
        <f>E21+E20</f>
        <v>26381.848359086041</v>
      </c>
      <c r="F22" s="484"/>
      <c r="G22" s="484"/>
      <c r="H22" s="484">
        <f>H21+H20</f>
        <v>15.6</v>
      </c>
      <c r="I22" s="484"/>
      <c r="J22" s="484"/>
      <c r="K22" s="484">
        <f>K21+K20</f>
        <v>1327.5429074707031</v>
      </c>
      <c r="L22" s="484"/>
      <c r="M22" s="484"/>
      <c r="N22" s="484">
        <f>N21+N20</f>
        <v>252.978603515625</v>
      </c>
      <c r="O22" s="484"/>
      <c r="P22" s="484"/>
      <c r="Q22" s="484">
        <f>Q21+Q20</f>
        <v>0</v>
      </c>
      <c r="R22" s="484"/>
      <c r="S22" s="484"/>
      <c r="T22" s="484">
        <f>T21+T20</f>
        <v>0</v>
      </c>
      <c r="U22" s="484"/>
      <c r="V22" s="484"/>
      <c r="W22" s="484">
        <f>W21+W20</f>
        <v>7019.4585248575213</v>
      </c>
      <c r="X22" s="484"/>
      <c r="Y22" s="484"/>
      <c r="Z22" s="484">
        <f>Z21+Z20</f>
        <v>0</v>
      </c>
      <c r="AA22" s="484"/>
      <c r="AB22" s="484"/>
      <c r="AC22" s="484">
        <f>AC21+AC20</f>
        <v>17766.268323242188</v>
      </c>
      <c r="AD22" s="484"/>
      <c r="AE22" s="484"/>
      <c r="AF22" s="97">
        <f>AF21+AF20</f>
        <v>1596.1215109863281</v>
      </c>
    </row>
    <row r="23" spans="1:32">
      <c r="A23" s="580"/>
      <c r="B23" s="650"/>
      <c r="C23" s="106" t="s">
        <v>354</v>
      </c>
      <c r="D23" s="108"/>
      <c r="E23" s="487"/>
      <c r="F23" s="487"/>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487"/>
      <c r="AE23" s="487"/>
      <c r="AF23" s="98"/>
    </row>
    <row r="24" spans="1:32">
      <c r="A24" s="580"/>
      <c r="B24" s="650"/>
      <c r="C24" s="103" t="s">
        <v>347</v>
      </c>
      <c r="D24" s="445" t="s">
        <v>349</v>
      </c>
      <c r="E24" s="471">
        <f>SUM(T24:AF24)</f>
        <v>27729.559872558588</v>
      </c>
      <c r="F24" s="471"/>
      <c r="G24" s="471"/>
      <c r="H24" s="498">
        <v>7177.255164550781</v>
      </c>
      <c r="I24" s="498"/>
      <c r="J24" s="498"/>
      <c r="K24" s="498">
        <v>13698.419938802488</v>
      </c>
      <c r="L24" s="498"/>
      <c r="M24" s="498"/>
      <c r="N24" s="498">
        <v>6441.1333564453089</v>
      </c>
      <c r="O24" s="498"/>
      <c r="P24" s="498"/>
      <c r="Q24" s="498">
        <v>0</v>
      </c>
      <c r="R24" s="498"/>
      <c r="S24" s="498"/>
      <c r="T24" s="498">
        <v>0</v>
      </c>
      <c r="U24" s="498"/>
      <c r="V24" s="498"/>
      <c r="W24" s="471">
        <v>0</v>
      </c>
      <c r="X24" s="471"/>
      <c r="Y24" s="471"/>
      <c r="Z24" s="471">
        <v>0</v>
      </c>
      <c r="AA24" s="471"/>
      <c r="AB24" s="471"/>
      <c r="AC24" s="471">
        <v>14111.170882812499</v>
      </c>
      <c r="AD24" s="471"/>
      <c r="AE24" s="471"/>
      <c r="AF24" s="117">
        <v>13618.38898974609</v>
      </c>
    </row>
    <row r="25" spans="1:32">
      <c r="A25" s="580"/>
      <c r="B25" s="650"/>
      <c r="C25" s="103" t="s">
        <v>351</v>
      </c>
      <c r="D25" s="445"/>
      <c r="E25" s="471">
        <f t="shared" ref="E25:E27" si="0">SUM(T25:AF25)</f>
        <v>96.216483613287764</v>
      </c>
      <c r="F25" s="471"/>
      <c r="G25" s="471"/>
      <c r="H25" s="498">
        <v>0</v>
      </c>
      <c r="I25" s="498"/>
      <c r="J25" s="498"/>
      <c r="K25" s="498">
        <v>0</v>
      </c>
      <c r="L25" s="498"/>
      <c r="M25" s="498"/>
      <c r="N25" s="498">
        <v>0</v>
      </c>
      <c r="O25" s="498"/>
      <c r="P25" s="498"/>
      <c r="Q25" s="498">
        <v>0</v>
      </c>
      <c r="R25" s="498"/>
      <c r="S25" s="498"/>
      <c r="T25" s="498">
        <v>0</v>
      </c>
      <c r="U25" s="498"/>
      <c r="V25" s="498"/>
      <c r="W25" s="471">
        <v>0</v>
      </c>
      <c r="X25" s="471"/>
      <c r="Y25" s="471"/>
      <c r="Z25" s="471">
        <v>96.216483613287764</v>
      </c>
      <c r="AA25" s="471"/>
      <c r="AB25" s="471"/>
      <c r="AC25" s="471">
        <v>0</v>
      </c>
      <c r="AD25" s="471"/>
      <c r="AE25" s="471"/>
      <c r="AF25" s="117">
        <v>0</v>
      </c>
    </row>
    <row r="26" spans="1:32">
      <c r="A26" s="580"/>
      <c r="B26" s="650"/>
      <c r="C26" s="103" t="s">
        <v>352</v>
      </c>
      <c r="D26" s="445"/>
      <c r="E26" s="471">
        <f t="shared" si="0"/>
        <v>0</v>
      </c>
      <c r="F26" s="471"/>
      <c r="G26" s="471"/>
      <c r="H26" s="498">
        <v>0</v>
      </c>
      <c r="I26" s="498"/>
      <c r="J26" s="498"/>
      <c r="K26" s="498">
        <v>0</v>
      </c>
      <c r="L26" s="498"/>
      <c r="M26" s="498"/>
      <c r="N26" s="498">
        <v>0</v>
      </c>
      <c r="O26" s="498"/>
      <c r="P26" s="498"/>
      <c r="Q26" s="498">
        <v>0</v>
      </c>
      <c r="R26" s="498"/>
      <c r="S26" s="498"/>
      <c r="T26" s="498">
        <v>0</v>
      </c>
      <c r="U26" s="498"/>
      <c r="V26" s="498"/>
      <c r="W26" s="471">
        <v>0</v>
      </c>
      <c r="X26" s="471"/>
      <c r="Y26" s="471"/>
      <c r="Z26" s="471">
        <v>0</v>
      </c>
      <c r="AA26" s="471"/>
      <c r="AB26" s="471"/>
      <c r="AC26" s="471">
        <v>0</v>
      </c>
      <c r="AD26" s="471"/>
      <c r="AE26" s="471"/>
      <c r="AF26" s="117">
        <v>0</v>
      </c>
    </row>
    <row r="27" spans="1:32">
      <c r="A27" s="580"/>
      <c r="B27" s="650"/>
      <c r="C27" s="103" t="s">
        <v>353</v>
      </c>
      <c r="D27" s="445"/>
      <c r="E27" s="471">
        <f t="shared" si="0"/>
        <v>1753.9232167968751</v>
      </c>
      <c r="F27" s="471"/>
      <c r="G27" s="471"/>
      <c r="H27" s="498">
        <v>0</v>
      </c>
      <c r="I27" s="498"/>
      <c r="J27" s="498"/>
      <c r="K27" s="498">
        <v>5991.7685646154769</v>
      </c>
      <c r="L27" s="498"/>
      <c r="M27" s="498"/>
      <c r="N27" s="498">
        <v>17558.146874999999</v>
      </c>
      <c r="O27" s="498"/>
      <c r="P27" s="498"/>
      <c r="Q27" s="118">
        <v>0</v>
      </c>
      <c r="R27" s="119"/>
      <c r="S27" s="119"/>
      <c r="T27" s="498">
        <v>0</v>
      </c>
      <c r="U27" s="498"/>
      <c r="V27" s="498"/>
      <c r="W27" s="471">
        <v>0</v>
      </c>
      <c r="X27" s="471"/>
      <c r="Y27" s="471"/>
      <c r="Z27" s="471">
        <v>0</v>
      </c>
      <c r="AA27" s="471"/>
      <c r="AB27" s="471"/>
      <c r="AC27" s="471">
        <v>108.53000000000002</v>
      </c>
      <c r="AD27" s="471"/>
      <c r="AE27" s="471"/>
      <c r="AF27" s="117">
        <v>1645.3932167968751</v>
      </c>
    </row>
    <row r="28" spans="1:32">
      <c r="A28" s="580"/>
      <c r="B28" s="650"/>
      <c r="C28" s="104" t="s">
        <v>187</v>
      </c>
      <c r="D28" s="105"/>
      <c r="E28" s="484">
        <f>SUM(E24:E27)</f>
        <v>29579.699572968751</v>
      </c>
      <c r="F28" s="484"/>
      <c r="G28" s="484"/>
      <c r="H28" s="484">
        <f>SUM(H24:H27)</f>
        <v>7177.255164550781</v>
      </c>
      <c r="I28" s="484"/>
      <c r="J28" s="484"/>
      <c r="K28" s="484">
        <f>SUM(K24:K27)</f>
        <v>19690.188503417965</v>
      </c>
      <c r="L28" s="484"/>
      <c r="M28" s="484"/>
      <c r="N28" s="484">
        <f>SUM(N24:N27)</f>
        <v>23999.280231445307</v>
      </c>
      <c r="O28" s="484"/>
      <c r="P28" s="484"/>
      <c r="Q28" s="484">
        <f>SUM(Q24:Q27)</f>
        <v>0</v>
      </c>
      <c r="R28" s="484"/>
      <c r="S28" s="484"/>
      <c r="T28" s="484">
        <f>SUM(T24:T27)</f>
        <v>0</v>
      </c>
      <c r="U28" s="484"/>
      <c r="V28" s="484"/>
      <c r="W28" s="484">
        <f>SUM(W24:W27)</f>
        <v>0</v>
      </c>
      <c r="X28" s="484"/>
      <c r="Y28" s="484"/>
      <c r="Z28" s="484">
        <f>SUM(Z24:Z27)</f>
        <v>96.216483613287764</v>
      </c>
      <c r="AA28" s="484"/>
      <c r="AB28" s="484"/>
      <c r="AC28" s="484">
        <f>SUM(AC24:AC27)</f>
        <v>14219.7008828125</v>
      </c>
      <c r="AD28" s="484"/>
      <c r="AE28" s="484"/>
      <c r="AF28" s="97">
        <f>SUM(AF24:AF27)</f>
        <v>15263.782206542965</v>
      </c>
    </row>
    <row r="29" spans="1:32">
      <c r="A29" s="580"/>
      <c r="B29" s="650"/>
      <c r="C29" s="106" t="s">
        <v>355</v>
      </c>
      <c r="D29" s="107" t="s">
        <v>349</v>
      </c>
      <c r="E29" s="486">
        <f>SUM(T29:AF29)</f>
        <v>21631.624253980634</v>
      </c>
      <c r="F29" s="486"/>
      <c r="G29" s="486"/>
      <c r="H29" s="487">
        <v>650.24085546875006</v>
      </c>
      <c r="I29" s="487"/>
      <c r="J29" s="487"/>
      <c r="K29" s="487">
        <v>0</v>
      </c>
      <c r="L29" s="487"/>
      <c r="M29" s="487"/>
      <c r="N29" s="487">
        <v>7468.9368046875006</v>
      </c>
      <c r="O29" s="487"/>
      <c r="P29" s="487"/>
      <c r="Q29" s="487">
        <v>0</v>
      </c>
      <c r="R29" s="487"/>
      <c r="S29" s="487"/>
      <c r="T29" s="487">
        <v>2784.8763041992188</v>
      </c>
      <c r="U29" s="487"/>
      <c r="V29" s="487"/>
      <c r="W29" s="486">
        <v>14053.073773023603</v>
      </c>
      <c r="X29" s="486"/>
      <c r="Y29" s="486"/>
      <c r="Z29" s="486"/>
      <c r="AA29" s="486"/>
      <c r="AB29" s="486"/>
      <c r="AC29" s="486">
        <v>603.3360478515624</v>
      </c>
      <c r="AD29" s="486"/>
      <c r="AE29" s="486"/>
      <c r="AF29" s="120">
        <v>4190.3381289062509</v>
      </c>
    </row>
    <row r="30" spans="1:32" ht="29.1">
      <c r="A30" s="580"/>
      <c r="B30" s="651"/>
      <c r="C30" s="109" t="s">
        <v>356</v>
      </c>
      <c r="D30" s="110"/>
      <c r="E30" s="485">
        <f>E29+E28+E22+E18+E14+E10</f>
        <v>283338.84433116578</v>
      </c>
      <c r="F30" s="485"/>
      <c r="G30" s="485"/>
      <c r="H30" s="485">
        <v>8455.9215024414061</v>
      </c>
      <c r="I30" s="485"/>
      <c r="J30" s="485"/>
      <c r="K30" s="485">
        <v>21465.861110107417</v>
      </c>
      <c r="L30" s="485"/>
      <c r="M30" s="485"/>
      <c r="N30" s="526">
        <v>78193.889920898437</v>
      </c>
      <c r="O30" s="526"/>
      <c r="P30" s="526"/>
      <c r="Q30" s="485">
        <v>7924.1926308593756</v>
      </c>
      <c r="R30" s="485"/>
      <c r="S30" s="485"/>
      <c r="T30" s="485">
        <v>9314.5848090209947</v>
      </c>
      <c r="U30" s="485"/>
      <c r="V30" s="485"/>
      <c r="W30" s="485">
        <v>65451.209005353507</v>
      </c>
      <c r="X30" s="485"/>
      <c r="Y30" s="485"/>
      <c r="Z30" s="485">
        <v>354.2315941838379</v>
      </c>
      <c r="AA30" s="485"/>
      <c r="AB30" s="485"/>
      <c r="AC30" s="485">
        <v>127781.89545117186</v>
      </c>
      <c r="AD30" s="485"/>
      <c r="AE30" s="485"/>
      <c r="AF30" s="86">
        <v>72512.730840576172</v>
      </c>
    </row>
    <row r="31" spans="1:32" ht="18.600000000000001">
      <c r="A31" s="580"/>
      <c r="B31" s="649">
        <v>169</v>
      </c>
      <c r="C31" s="582" t="s">
        <v>357</v>
      </c>
      <c r="D31" s="582"/>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506"/>
      <c r="AE31" s="506"/>
      <c r="AF31" s="87"/>
    </row>
    <row r="32" spans="1:32">
      <c r="A32" s="580"/>
      <c r="B32" s="650"/>
      <c r="C32" s="111" t="s">
        <v>358</v>
      </c>
      <c r="D32" s="112" t="s">
        <v>349</v>
      </c>
      <c r="E32" s="507">
        <f>SUM(Q32:AB32)+AF32</f>
        <v>155556.94887999387</v>
      </c>
      <c r="F32" s="507"/>
      <c r="G32" s="507"/>
      <c r="H32" s="507">
        <f>H30</f>
        <v>8455.9215024414061</v>
      </c>
      <c r="I32" s="507"/>
      <c r="J32" s="507"/>
      <c r="K32" s="507">
        <f>K30</f>
        <v>21465.861110107417</v>
      </c>
      <c r="L32" s="507"/>
      <c r="M32" s="507"/>
      <c r="N32" s="507">
        <f>N30</f>
        <v>78193.889920898437</v>
      </c>
      <c r="O32" s="507"/>
      <c r="P32" s="507"/>
      <c r="Q32" s="507">
        <f>Q30</f>
        <v>7924.1926308593756</v>
      </c>
      <c r="R32" s="507"/>
      <c r="S32" s="507"/>
      <c r="T32" s="507">
        <f>T30</f>
        <v>9314.5848090209947</v>
      </c>
      <c r="U32" s="507"/>
      <c r="V32" s="507"/>
      <c r="W32" s="507">
        <f>W30</f>
        <v>65451.209005353507</v>
      </c>
      <c r="X32" s="507"/>
      <c r="Y32" s="507"/>
      <c r="Z32" s="507">
        <f>Z30</f>
        <v>354.2315941838379</v>
      </c>
      <c r="AA32" s="507"/>
      <c r="AB32" s="507"/>
      <c r="AC32" s="507" t="s">
        <v>286</v>
      </c>
      <c r="AD32" s="507"/>
      <c r="AE32" s="507"/>
      <c r="AF32" s="88">
        <f>AF30</f>
        <v>72512.730840576172</v>
      </c>
    </row>
    <row r="33" spans="1:33" s="13" customFormat="1">
      <c r="A33" s="580"/>
      <c r="B33" s="651"/>
      <c r="C33" s="111" t="s">
        <v>359</v>
      </c>
      <c r="D33" s="112" t="s">
        <v>202</v>
      </c>
      <c r="E33" s="508">
        <f>E32/E30</f>
        <v>0.54901384682073195</v>
      </c>
      <c r="F33" s="508"/>
      <c r="G33" s="508"/>
      <c r="H33" s="511"/>
      <c r="I33" s="511"/>
      <c r="J33" s="511"/>
      <c r="K33" s="511"/>
      <c r="L33" s="511"/>
      <c r="M33" s="511"/>
      <c r="N33" s="511"/>
      <c r="O33" s="511"/>
      <c r="P33" s="511"/>
      <c r="Q33" s="511"/>
      <c r="R33" s="511"/>
      <c r="S33" s="511"/>
      <c r="T33" s="511"/>
      <c r="U33" s="511"/>
      <c r="V33" s="511"/>
      <c r="W33" s="511"/>
      <c r="X33" s="511"/>
      <c r="Y33" s="511"/>
      <c r="Z33" s="511"/>
      <c r="AA33" s="511"/>
      <c r="AB33" s="511"/>
      <c r="AC33" s="511"/>
      <c r="AD33" s="511"/>
      <c r="AE33" s="511"/>
      <c r="AF33" s="99"/>
    </row>
    <row r="34" spans="1:33" ht="18.600000000000001">
      <c r="A34" s="577" t="s">
        <v>360</v>
      </c>
      <c r="B34" s="577"/>
      <c r="C34" s="577"/>
      <c r="D34" s="577"/>
      <c r="E34" s="509"/>
      <c r="F34" s="509"/>
      <c r="G34" s="509"/>
      <c r="H34" s="509"/>
      <c r="I34" s="509"/>
      <c r="J34" s="509"/>
      <c r="K34" s="509"/>
      <c r="L34" s="509"/>
      <c r="M34" s="509"/>
      <c r="N34" s="509"/>
      <c r="O34" s="509"/>
      <c r="P34" s="509"/>
      <c r="Q34" s="509"/>
      <c r="R34" s="509"/>
      <c r="S34" s="509"/>
      <c r="T34" s="509"/>
      <c r="U34" s="509"/>
      <c r="V34" s="509"/>
      <c r="W34" s="509"/>
      <c r="X34" s="509"/>
      <c r="Y34" s="509"/>
      <c r="Z34" s="509"/>
      <c r="AA34" s="509"/>
      <c r="AB34" s="509"/>
      <c r="AC34" s="509"/>
      <c r="AD34" s="509"/>
      <c r="AE34" s="509"/>
      <c r="AF34" s="89"/>
    </row>
    <row r="35" spans="1:33">
      <c r="A35" s="579" t="s">
        <v>57</v>
      </c>
      <c r="B35" s="584">
        <v>170</v>
      </c>
      <c r="C35" s="175" t="s">
        <v>361</v>
      </c>
      <c r="D35" s="652" t="s">
        <v>349</v>
      </c>
      <c r="E35" s="499">
        <f>SUM(Q35:AF35)</f>
        <v>74789.317921508788</v>
      </c>
      <c r="F35" s="499"/>
      <c r="G35" s="499"/>
      <c r="H35" s="510">
        <v>0</v>
      </c>
      <c r="I35" s="510"/>
      <c r="J35" s="510"/>
      <c r="K35" s="510">
        <v>0</v>
      </c>
      <c r="L35" s="510"/>
      <c r="M35" s="510"/>
      <c r="N35" s="510">
        <v>0</v>
      </c>
      <c r="O35" s="510"/>
      <c r="P35" s="510"/>
      <c r="Q35" s="510">
        <v>0</v>
      </c>
      <c r="R35" s="510"/>
      <c r="S35" s="510"/>
      <c r="T35" s="510">
        <v>2415.6030034179694</v>
      </c>
      <c r="U35" s="510"/>
      <c r="V35" s="510"/>
      <c r="W35" s="510">
        <v>13624.026716918946</v>
      </c>
      <c r="X35" s="510"/>
      <c r="Y35" s="510"/>
      <c r="Z35" s="510">
        <v>0</v>
      </c>
      <c r="AA35" s="510"/>
      <c r="AB35" s="510"/>
      <c r="AC35" s="510">
        <v>58749.688201171877</v>
      </c>
      <c r="AD35" s="510"/>
      <c r="AE35" s="510"/>
      <c r="AF35" s="179">
        <v>0</v>
      </c>
    </row>
    <row r="36" spans="1:33">
      <c r="A36" s="579"/>
      <c r="B36" s="585"/>
      <c r="C36" s="175" t="s">
        <v>362</v>
      </c>
      <c r="D36" s="652"/>
      <c r="E36" s="499">
        <f t="shared" ref="E36:E39" si="1">SUM(Q36:AF36)</f>
        <v>7313.2197080078131</v>
      </c>
      <c r="F36" s="499"/>
      <c r="G36" s="499"/>
      <c r="H36" s="510">
        <v>0</v>
      </c>
      <c r="I36" s="510"/>
      <c r="J36" s="510"/>
      <c r="K36" s="510">
        <v>0</v>
      </c>
      <c r="L36" s="510"/>
      <c r="M36" s="510"/>
      <c r="N36" s="510">
        <v>2403.3024375</v>
      </c>
      <c r="O36" s="510"/>
      <c r="P36" s="510"/>
      <c r="Q36" s="510">
        <v>0</v>
      </c>
      <c r="R36" s="510"/>
      <c r="S36" s="510"/>
      <c r="T36" s="510">
        <v>0</v>
      </c>
      <c r="U36" s="510"/>
      <c r="V36" s="510"/>
      <c r="W36" s="510">
        <v>2888.7753923339842</v>
      </c>
      <c r="X36" s="510"/>
      <c r="Y36" s="510"/>
      <c r="Z36" s="510">
        <v>0</v>
      </c>
      <c r="AA36" s="510"/>
      <c r="AB36" s="510"/>
      <c r="AC36" s="510">
        <v>2021.1418781738282</v>
      </c>
      <c r="AD36" s="510"/>
      <c r="AE36" s="510"/>
      <c r="AF36" s="179">
        <v>2403.3024375</v>
      </c>
    </row>
    <row r="37" spans="1:33">
      <c r="A37" s="579"/>
      <c r="B37" s="585"/>
      <c r="C37" s="175" t="s">
        <v>363</v>
      </c>
      <c r="D37" s="652"/>
      <c r="E37" s="499">
        <f t="shared" si="1"/>
        <v>10.068273745593201</v>
      </c>
      <c r="F37" s="499"/>
      <c r="G37" s="499"/>
      <c r="H37" s="510">
        <v>0</v>
      </c>
      <c r="I37" s="510"/>
      <c r="J37" s="510"/>
      <c r="K37" s="510">
        <v>0</v>
      </c>
      <c r="L37" s="510"/>
      <c r="M37" s="510"/>
      <c r="N37" s="510">
        <v>0</v>
      </c>
      <c r="O37" s="510"/>
      <c r="P37" s="510"/>
      <c r="Q37" s="510">
        <v>0</v>
      </c>
      <c r="R37" s="510"/>
      <c r="S37" s="510"/>
      <c r="T37" s="510">
        <v>0</v>
      </c>
      <c r="U37" s="510"/>
      <c r="V37" s="510"/>
      <c r="W37" s="510">
        <v>0</v>
      </c>
      <c r="X37" s="510"/>
      <c r="Y37" s="510"/>
      <c r="Z37" s="510">
        <v>10.068273745593201</v>
      </c>
      <c r="AA37" s="510"/>
      <c r="AB37" s="510"/>
      <c r="AC37" s="510">
        <v>0</v>
      </c>
      <c r="AD37" s="510"/>
      <c r="AE37" s="510"/>
      <c r="AF37" s="179">
        <v>0</v>
      </c>
    </row>
    <row r="38" spans="1:33">
      <c r="A38" s="579"/>
      <c r="B38" s="585"/>
      <c r="C38" s="175" t="s">
        <v>364</v>
      </c>
      <c r="D38" s="652"/>
      <c r="E38" s="499">
        <f t="shared" si="1"/>
        <v>579.18900000000008</v>
      </c>
      <c r="F38" s="499"/>
      <c r="G38" s="499"/>
      <c r="H38" s="510">
        <v>0</v>
      </c>
      <c r="I38" s="510"/>
      <c r="J38" s="510"/>
      <c r="K38" s="510">
        <v>0</v>
      </c>
      <c r="L38" s="510"/>
      <c r="M38" s="510"/>
      <c r="N38" s="510">
        <v>14115.955755371093</v>
      </c>
      <c r="O38" s="510"/>
      <c r="P38" s="510"/>
      <c r="Q38" s="510">
        <v>0</v>
      </c>
      <c r="R38" s="510"/>
      <c r="S38" s="510"/>
      <c r="T38" s="510">
        <v>0</v>
      </c>
      <c r="U38" s="510"/>
      <c r="V38" s="510"/>
      <c r="W38" s="510">
        <v>470.65900000000011</v>
      </c>
      <c r="X38" s="510"/>
      <c r="Y38" s="510"/>
      <c r="Z38" s="510">
        <v>0</v>
      </c>
      <c r="AA38" s="510"/>
      <c r="AB38" s="510"/>
      <c r="AC38" s="510">
        <v>108.53000000000002</v>
      </c>
      <c r="AD38" s="510"/>
      <c r="AE38" s="510"/>
      <c r="AF38" s="179">
        <v>0</v>
      </c>
    </row>
    <row r="39" spans="1:33">
      <c r="A39" s="579"/>
      <c r="B39" s="585"/>
      <c r="C39" s="175" t="s">
        <v>365</v>
      </c>
      <c r="D39" s="652"/>
      <c r="E39" s="499">
        <f t="shared" si="1"/>
        <v>21519.724253980632</v>
      </c>
      <c r="F39" s="499"/>
      <c r="G39" s="499"/>
      <c r="H39" s="510">
        <v>650.24085546875006</v>
      </c>
      <c r="I39" s="510"/>
      <c r="J39" s="510"/>
      <c r="K39" s="510">
        <v>0</v>
      </c>
      <c r="L39" s="510"/>
      <c r="M39" s="510"/>
      <c r="N39" s="510">
        <v>7468.9368046875006</v>
      </c>
      <c r="O39" s="510"/>
      <c r="P39" s="510"/>
      <c r="Q39" s="510">
        <v>0</v>
      </c>
      <c r="R39" s="510"/>
      <c r="S39" s="510"/>
      <c r="T39" s="510">
        <v>2784.8763041992188</v>
      </c>
      <c r="U39" s="510"/>
      <c r="V39" s="510"/>
      <c r="W39" s="510">
        <v>14053.073773023603</v>
      </c>
      <c r="X39" s="510"/>
      <c r="Y39" s="510"/>
      <c r="Z39" s="510"/>
      <c r="AA39" s="510"/>
      <c r="AB39" s="510"/>
      <c r="AC39" s="510">
        <v>491.43604785156253</v>
      </c>
      <c r="AD39" s="510"/>
      <c r="AE39" s="510"/>
      <c r="AF39" s="179">
        <v>4190.3381289062509</v>
      </c>
    </row>
    <row r="40" spans="1:33">
      <c r="A40" s="579"/>
      <c r="B40" s="585"/>
      <c r="C40" s="180" t="s">
        <v>366</v>
      </c>
      <c r="D40" s="181"/>
      <c r="E40" s="505">
        <f>SUM(E35:G39)</f>
        <v>104211.51915724283</v>
      </c>
      <c r="F40" s="505"/>
      <c r="G40" s="505"/>
      <c r="H40" s="505">
        <f>SUM(H35:H39)</f>
        <v>650.24085546875006</v>
      </c>
      <c r="I40" s="505"/>
      <c r="J40" s="505"/>
      <c r="K40" s="505">
        <f>SUM(K35:K39)</f>
        <v>0</v>
      </c>
      <c r="L40" s="505"/>
      <c r="M40" s="505"/>
      <c r="N40" s="505">
        <f>SUM(N35:N39)</f>
        <v>23988.194997558596</v>
      </c>
      <c r="O40" s="505"/>
      <c r="P40" s="505"/>
      <c r="Q40" s="528">
        <f>SUM(Q35:Q39)</f>
        <v>0</v>
      </c>
      <c r="R40" s="528"/>
      <c r="S40" s="528"/>
      <c r="T40" s="505">
        <f>SUM(T35:T39)</f>
        <v>5200.4793076171882</v>
      </c>
      <c r="U40" s="505"/>
      <c r="V40" s="505"/>
      <c r="W40" s="505">
        <f>SUM(W35:W39)</f>
        <v>31036.534882276534</v>
      </c>
      <c r="X40" s="505"/>
      <c r="Y40" s="505"/>
      <c r="Z40" s="505">
        <f>SUM(Z35:Z39)</f>
        <v>10.068273745593201</v>
      </c>
      <c r="AA40" s="505"/>
      <c r="AB40" s="505"/>
      <c r="AC40" s="505">
        <f>SUM(AC35:AC39)</f>
        <v>61370.79612719726</v>
      </c>
      <c r="AD40" s="505"/>
      <c r="AE40" s="505"/>
      <c r="AF40" s="182">
        <f>SUM(AF35:AF39)</f>
        <v>6593.6405664062513</v>
      </c>
    </row>
    <row r="41" spans="1:33" ht="38.1" customHeight="1">
      <c r="A41" s="579"/>
      <c r="B41" s="585"/>
      <c r="C41" s="114" t="s">
        <v>356</v>
      </c>
      <c r="D41" s="114" t="s">
        <v>349</v>
      </c>
      <c r="E41" s="502">
        <f>E40</f>
        <v>104211.51915724283</v>
      </c>
      <c r="F41" s="502"/>
      <c r="G41" s="502"/>
      <c r="H41" s="517">
        <v>650.24085546875006</v>
      </c>
      <c r="I41" s="517"/>
      <c r="J41" s="517"/>
      <c r="K41" s="517">
        <v>0</v>
      </c>
      <c r="L41" s="517"/>
      <c r="M41" s="517"/>
      <c r="N41" s="517">
        <v>23988.194997558592</v>
      </c>
      <c r="O41" s="517"/>
      <c r="P41" s="517"/>
      <c r="Q41" s="517">
        <v>0</v>
      </c>
      <c r="R41" s="517"/>
      <c r="S41" s="517"/>
      <c r="T41" s="517">
        <v>5200.4793076171882</v>
      </c>
      <c r="U41" s="517"/>
      <c r="V41" s="517"/>
      <c r="W41" s="517">
        <v>31036.534882276534</v>
      </c>
      <c r="X41" s="517"/>
      <c r="Y41" s="517"/>
      <c r="Z41" s="517">
        <v>10.068273745593199</v>
      </c>
      <c r="AA41" s="517"/>
      <c r="AB41" s="517"/>
      <c r="AC41" s="517">
        <v>61370.796127197274</v>
      </c>
      <c r="AD41" s="517"/>
      <c r="AE41" s="517"/>
      <c r="AF41" s="100">
        <v>6593.6405664062504</v>
      </c>
      <c r="AG41" s="91"/>
    </row>
    <row r="42" spans="1:33" ht="18.600000000000001">
      <c r="A42" s="579"/>
      <c r="B42" s="585"/>
      <c r="C42" s="429" t="s">
        <v>367</v>
      </c>
      <c r="D42" s="183"/>
      <c r="E42" s="503"/>
      <c r="F42" s="503"/>
      <c r="G42" s="503"/>
      <c r="H42" s="503"/>
      <c r="I42" s="503"/>
      <c r="J42" s="503"/>
      <c r="K42" s="503"/>
      <c r="L42" s="503"/>
      <c r="M42" s="503"/>
      <c r="N42" s="503"/>
      <c r="O42" s="503"/>
      <c r="P42" s="503"/>
      <c r="Q42" s="503"/>
      <c r="R42" s="503"/>
      <c r="S42" s="503"/>
      <c r="T42" s="503"/>
      <c r="U42" s="503"/>
      <c r="V42" s="503"/>
      <c r="W42" s="503"/>
      <c r="X42" s="503"/>
      <c r="Y42" s="503"/>
      <c r="Z42" s="531"/>
      <c r="AA42" s="531"/>
      <c r="AB42" s="531"/>
      <c r="AC42" s="531"/>
      <c r="AD42" s="531"/>
      <c r="AE42" s="531"/>
      <c r="AF42" s="184"/>
    </row>
    <row r="43" spans="1:33">
      <c r="A43" s="579"/>
      <c r="B43" s="585"/>
      <c r="C43" s="185" t="s">
        <v>368</v>
      </c>
      <c r="D43" s="652" t="s">
        <v>349</v>
      </c>
      <c r="E43" s="497">
        <f>SUM(Q43:AC43)</f>
        <v>57251.325249941889</v>
      </c>
      <c r="F43" s="497"/>
      <c r="G43" s="497"/>
      <c r="H43" s="518">
        <v>0</v>
      </c>
      <c r="I43" s="518"/>
      <c r="J43" s="518"/>
      <c r="K43" s="518">
        <v>0</v>
      </c>
      <c r="L43" s="518"/>
      <c r="M43" s="518"/>
      <c r="N43" s="518">
        <v>0</v>
      </c>
      <c r="O43" s="518"/>
      <c r="P43" s="518"/>
      <c r="Q43" s="518">
        <v>0</v>
      </c>
      <c r="R43" s="518"/>
      <c r="S43" s="518"/>
      <c r="T43" s="518">
        <v>136.56816357421877</v>
      </c>
      <c r="U43" s="518"/>
      <c r="V43" s="518"/>
      <c r="W43" s="529">
        <v>9626.1263201904294</v>
      </c>
      <c r="X43" s="529"/>
      <c r="Y43" s="529"/>
      <c r="Z43" s="529">
        <v>10.068273745593199</v>
      </c>
      <c r="AA43" s="529"/>
      <c r="AB43" s="529"/>
      <c r="AC43" s="540">
        <v>47478.562492431643</v>
      </c>
      <c r="AD43" s="540"/>
      <c r="AE43" s="540"/>
      <c r="AF43" s="186">
        <v>0</v>
      </c>
    </row>
    <row r="44" spans="1:33">
      <c r="A44" s="579"/>
      <c r="B44" s="585"/>
      <c r="C44" s="185" t="s">
        <v>350</v>
      </c>
      <c r="D44" s="652"/>
      <c r="E44" s="497">
        <f>SUM(Q44:AF44)</f>
        <v>46960.193907300949</v>
      </c>
      <c r="F44" s="497"/>
      <c r="G44" s="497"/>
      <c r="H44" s="519">
        <v>650.24085546875006</v>
      </c>
      <c r="I44" s="519"/>
      <c r="J44" s="519"/>
      <c r="K44" s="518">
        <v>0</v>
      </c>
      <c r="L44" s="518"/>
      <c r="M44" s="518"/>
      <c r="N44" s="518">
        <v>23988.194997558592</v>
      </c>
      <c r="O44" s="518"/>
      <c r="P44" s="518"/>
      <c r="Q44" s="518">
        <v>0</v>
      </c>
      <c r="R44" s="518"/>
      <c r="S44" s="518"/>
      <c r="T44" s="518">
        <v>5063.9111440429697</v>
      </c>
      <c r="U44" s="518"/>
      <c r="V44" s="518"/>
      <c r="W44" s="529">
        <v>21410.408562086104</v>
      </c>
      <c r="X44" s="529"/>
      <c r="Y44" s="529"/>
      <c r="Z44" s="529">
        <v>0</v>
      </c>
      <c r="AA44" s="529"/>
      <c r="AB44" s="529"/>
      <c r="AC44" s="540">
        <v>13892.233634765627</v>
      </c>
      <c r="AD44" s="540"/>
      <c r="AE44" s="540"/>
      <c r="AF44" s="186">
        <v>6593.6405664062504</v>
      </c>
    </row>
    <row r="45" spans="1:33">
      <c r="A45" s="579"/>
      <c r="B45" s="585"/>
      <c r="C45" s="104" t="s">
        <v>187</v>
      </c>
      <c r="D45" s="181"/>
      <c r="E45" s="504">
        <f>E44+E43</f>
        <v>104211.51915724284</v>
      </c>
      <c r="F45" s="504"/>
      <c r="G45" s="504"/>
      <c r="H45" s="504">
        <f>H44+H43</f>
        <v>650.24085546875006</v>
      </c>
      <c r="I45" s="504"/>
      <c r="J45" s="504"/>
      <c r="K45" s="504">
        <f>K44+K43</f>
        <v>0</v>
      </c>
      <c r="L45" s="504"/>
      <c r="M45" s="504"/>
      <c r="N45" s="504">
        <f>N44+N43</f>
        <v>23988.194997558592</v>
      </c>
      <c r="O45" s="504"/>
      <c r="P45" s="504"/>
      <c r="Q45" s="504">
        <f>Q44+Q43</f>
        <v>0</v>
      </c>
      <c r="R45" s="504"/>
      <c r="S45" s="504"/>
      <c r="T45" s="504">
        <f>T44+T43</f>
        <v>5200.4793076171882</v>
      </c>
      <c r="U45" s="504"/>
      <c r="V45" s="504"/>
      <c r="W45" s="504">
        <f>W44+W43</f>
        <v>31036.534882276534</v>
      </c>
      <c r="X45" s="504"/>
      <c r="Y45" s="504"/>
      <c r="Z45" s="504">
        <f>Z44+Z43</f>
        <v>10.068273745593199</v>
      </c>
      <c r="AA45" s="504"/>
      <c r="AB45" s="504"/>
      <c r="AC45" s="504">
        <f>AC44+AC43</f>
        <v>61370.796127197274</v>
      </c>
      <c r="AD45" s="504"/>
      <c r="AE45" s="504"/>
      <c r="AF45" s="187">
        <f>AF44+AF43</f>
        <v>6593.6405664062504</v>
      </c>
    </row>
    <row r="46" spans="1:33">
      <c r="A46" s="579"/>
      <c r="B46" s="585"/>
      <c r="C46" s="430" t="s">
        <v>369</v>
      </c>
      <c r="D46" s="188"/>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189"/>
    </row>
    <row r="47" spans="1:33">
      <c r="A47" s="579"/>
      <c r="B47" s="585"/>
      <c r="C47" s="115" t="s">
        <v>370</v>
      </c>
      <c r="D47" s="652" t="s">
        <v>349</v>
      </c>
      <c r="E47" s="497">
        <f>SUM(Q47:AF47)</f>
        <v>57850.907112989429</v>
      </c>
      <c r="F47" s="497"/>
      <c r="G47" s="497"/>
      <c r="H47" s="513">
        <v>650.24085546875006</v>
      </c>
      <c r="I47" s="513"/>
      <c r="J47" s="513"/>
      <c r="K47" s="513">
        <v>0</v>
      </c>
      <c r="L47" s="513"/>
      <c r="M47" s="513"/>
      <c r="N47" s="513">
        <v>23988.194997558592</v>
      </c>
      <c r="O47" s="513"/>
      <c r="P47" s="513"/>
      <c r="Q47" s="513">
        <v>0</v>
      </c>
      <c r="R47" s="513"/>
      <c r="S47" s="513"/>
      <c r="T47" s="513">
        <v>2784.8763041992192</v>
      </c>
      <c r="U47" s="513"/>
      <c r="V47" s="513"/>
      <c r="W47" s="513">
        <v>25115.021286817551</v>
      </c>
      <c r="X47" s="513"/>
      <c r="Y47" s="513"/>
      <c r="Z47" s="513">
        <v>0</v>
      </c>
      <c r="AA47" s="513"/>
      <c r="AB47" s="513"/>
      <c r="AC47" s="513">
        <v>23357.368955566406</v>
      </c>
      <c r="AD47" s="513"/>
      <c r="AE47" s="513"/>
      <c r="AF47" s="190">
        <v>6593.6405664062504</v>
      </c>
    </row>
    <row r="48" spans="1:33">
      <c r="A48" s="579"/>
      <c r="B48" s="585"/>
      <c r="C48" s="115" t="s">
        <v>371</v>
      </c>
      <c r="D48" s="652"/>
      <c r="E48" s="497">
        <f t="shared" ref="E48:E50" si="2">SUM(Q48:AF48)</f>
        <v>3727.9946518554689</v>
      </c>
      <c r="F48" s="497"/>
      <c r="G48" s="497"/>
      <c r="H48" s="513">
        <v>0</v>
      </c>
      <c r="I48" s="513"/>
      <c r="J48" s="513"/>
      <c r="K48" s="513">
        <v>0</v>
      </c>
      <c r="L48" s="513"/>
      <c r="M48" s="513"/>
      <c r="N48" s="513">
        <v>0</v>
      </c>
      <c r="O48" s="513"/>
      <c r="P48" s="513"/>
      <c r="Q48" s="513">
        <v>0</v>
      </c>
      <c r="R48" s="513"/>
      <c r="S48" s="513"/>
      <c r="T48" s="513">
        <v>2266.730751953125</v>
      </c>
      <c r="U48" s="513"/>
      <c r="V48" s="513"/>
      <c r="W48" s="513">
        <v>610.20472827148433</v>
      </c>
      <c r="X48" s="513"/>
      <c r="Y48" s="513"/>
      <c r="Z48" s="513">
        <v>0</v>
      </c>
      <c r="AA48" s="513"/>
      <c r="AB48" s="513"/>
      <c r="AC48" s="513">
        <v>851.05917163085928</v>
      </c>
      <c r="AD48" s="513"/>
      <c r="AE48" s="513"/>
      <c r="AF48" s="190">
        <v>0</v>
      </c>
    </row>
    <row r="49" spans="1:32">
      <c r="A49" s="579"/>
      <c r="B49" s="585"/>
      <c r="C49" s="115" t="s">
        <v>372</v>
      </c>
      <c r="D49" s="652"/>
      <c r="E49" s="497">
        <f t="shared" si="2"/>
        <v>39782.265900210441</v>
      </c>
      <c r="F49" s="497"/>
      <c r="G49" s="497"/>
      <c r="H49" s="513">
        <v>0</v>
      </c>
      <c r="I49" s="513"/>
      <c r="J49" s="513"/>
      <c r="K49" s="513">
        <v>0</v>
      </c>
      <c r="L49" s="513"/>
      <c r="M49" s="513"/>
      <c r="N49" s="513"/>
      <c r="O49" s="513"/>
      <c r="P49" s="513"/>
      <c r="Q49" s="513">
        <v>0</v>
      </c>
      <c r="R49" s="513"/>
      <c r="S49" s="513"/>
      <c r="T49" s="513">
        <v>148.87225146484374</v>
      </c>
      <c r="U49" s="513"/>
      <c r="V49" s="513"/>
      <c r="W49" s="513">
        <v>2460.957375</v>
      </c>
      <c r="X49" s="513"/>
      <c r="Y49" s="513"/>
      <c r="Z49" s="513">
        <v>10.068273745593201</v>
      </c>
      <c r="AA49" s="513"/>
      <c r="AB49" s="513"/>
      <c r="AC49" s="513">
        <v>37162.368000000002</v>
      </c>
      <c r="AD49" s="513"/>
      <c r="AE49" s="513"/>
      <c r="AF49" s="190">
        <v>0</v>
      </c>
    </row>
    <row r="50" spans="1:32">
      <c r="A50" s="579"/>
      <c r="B50" s="585"/>
      <c r="C50" s="115" t="s">
        <v>373</v>
      </c>
      <c r="D50" s="652"/>
      <c r="E50" s="497">
        <f t="shared" si="2"/>
        <v>2850.3514921874998</v>
      </c>
      <c r="F50" s="497"/>
      <c r="G50" s="497"/>
      <c r="H50" s="513">
        <v>0</v>
      </c>
      <c r="I50" s="513"/>
      <c r="J50" s="513"/>
      <c r="K50" s="513">
        <v>0</v>
      </c>
      <c r="L50" s="513"/>
      <c r="M50" s="513"/>
      <c r="N50" s="513"/>
      <c r="O50" s="513"/>
      <c r="P50" s="513"/>
      <c r="Q50" s="513">
        <v>0</v>
      </c>
      <c r="R50" s="513"/>
      <c r="S50" s="513"/>
      <c r="T50" s="513">
        <v>0</v>
      </c>
      <c r="U50" s="513"/>
      <c r="V50" s="513"/>
      <c r="W50" s="513">
        <v>2850.3514921874998</v>
      </c>
      <c r="X50" s="513"/>
      <c r="Y50" s="513"/>
      <c r="Z50" s="513">
        <v>0</v>
      </c>
      <c r="AA50" s="513"/>
      <c r="AB50" s="513"/>
      <c r="AC50" s="513">
        <v>0</v>
      </c>
      <c r="AD50" s="513"/>
      <c r="AE50" s="513"/>
      <c r="AF50" s="190">
        <v>0</v>
      </c>
    </row>
    <row r="51" spans="1:32">
      <c r="A51" s="579"/>
      <c r="B51" s="586"/>
      <c r="C51" s="104" t="s">
        <v>187</v>
      </c>
      <c r="D51" s="191"/>
      <c r="E51" s="491">
        <f>SUM(E47:G50)</f>
        <v>104211.51915724284</v>
      </c>
      <c r="F51" s="491"/>
      <c r="G51" s="491"/>
      <c r="H51" s="514">
        <f>SUM(H47:H50)</f>
        <v>650.24085546875006</v>
      </c>
      <c r="I51" s="514"/>
      <c r="J51" s="514"/>
      <c r="K51" s="514">
        <f>SUM(K47:K50)</f>
        <v>0</v>
      </c>
      <c r="L51" s="514"/>
      <c r="M51" s="514"/>
      <c r="N51" s="514">
        <f>SUM(N47:N50)</f>
        <v>23988.194997558592</v>
      </c>
      <c r="O51" s="514"/>
      <c r="P51" s="514"/>
      <c r="Q51" s="514">
        <f>SUM(Q47:Q50)</f>
        <v>0</v>
      </c>
      <c r="R51" s="514"/>
      <c r="S51" s="514"/>
      <c r="T51" s="514">
        <f>SUM(T47:T50)</f>
        <v>5200.4793076171882</v>
      </c>
      <c r="U51" s="514"/>
      <c r="V51" s="514"/>
      <c r="W51" s="514">
        <f>SUM(W47:W50)</f>
        <v>31036.534882276534</v>
      </c>
      <c r="X51" s="514"/>
      <c r="Y51" s="514"/>
      <c r="Z51" s="514">
        <f>SUM(Z47:Z50)</f>
        <v>10.068273745593201</v>
      </c>
      <c r="AA51" s="514"/>
      <c r="AB51" s="514"/>
      <c r="AC51" s="514">
        <f>SUM(AC47:AC50)</f>
        <v>61370.796127197267</v>
      </c>
      <c r="AD51" s="514"/>
      <c r="AE51" s="514"/>
      <c r="AF51" s="192">
        <f>SUM(AF47:AF50)</f>
        <v>6593.6405664062504</v>
      </c>
    </row>
    <row r="52" spans="1:32" ht="18.600000000000001">
      <c r="A52" s="579"/>
      <c r="B52" s="584">
        <v>171</v>
      </c>
      <c r="C52" s="653" t="s">
        <v>374</v>
      </c>
      <c r="D52" s="653"/>
      <c r="E52" s="492"/>
      <c r="F52" s="492"/>
      <c r="G52" s="492"/>
      <c r="H52" s="515"/>
      <c r="I52" s="515"/>
      <c r="J52" s="515"/>
      <c r="K52" s="525"/>
      <c r="L52" s="525"/>
      <c r="M52" s="525"/>
      <c r="N52" s="515"/>
      <c r="O52" s="515"/>
      <c r="P52" s="515"/>
      <c r="Q52" s="515"/>
      <c r="R52" s="515"/>
      <c r="S52" s="515"/>
      <c r="T52" s="515"/>
      <c r="U52" s="515"/>
      <c r="V52" s="515"/>
      <c r="W52" s="515"/>
      <c r="X52" s="515"/>
      <c r="Y52" s="515"/>
      <c r="Z52" s="515"/>
      <c r="AA52" s="515"/>
      <c r="AB52" s="515"/>
      <c r="AC52" s="515"/>
      <c r="AD52" s="515"/>
      <c r="AE52" s="515"/>
      <c r="AF52" s="193"/>
    </row>
    <row r="53" spans="1:32">
      <c r="A53" s="579"/>
      <c r="B53" s="585"/>
      <c r="C53" s="175" t="s">
        <v>375</v>
      </c>
      <c r="D53" s="178" t="s">
        <v>349</v>
      </c>
      <c r="E53" s="493">
        <f>E41-AC41</f>
        <v>42840.723030045556</v>
      </c>
      <c r="F53" s="493"/>
      <c r="G53" s="493"/>
      <c r="H53" s="493">
        <f>H41</f>
        <v>650.24085546875006</v>
      </c>
      <c r="I53" s="493"/>
      <c r="J53" s="493"/>
      <c r="K53" s="493">
        <f>K41</f>
        <v>0</v>
      </c>
      <c r="L53" s="493"/>
      <c r="M53" s="493"/>
      <c r="N53" s="493">
        <f>N41</f>
        <v>23988.194997558592</v>
      </c>
      <c r="O53" s="493"/>
      <c r="P53" s="493"/>
      <c r="Q53" s="493">
        <f>Q41</f>
        <v>0</v>
      </c>
      <c r="R53" s="493"/>
      <c r="S53" s="493"/>
      <c r="T53" s="493">
        <f>T41</f>
        <v>5200.4793076171882</v>
      </c>
      <c r="U53" s="493"/>
      <c r="V53" s="493"/>
      <c r="W53" s="493">
        <f>W41</f>
        <v>31036.534882276534</v>
      </c>
      <c r="X53" s="493"/>
      <c r="Y53" s="493"/>
      <c r="Z53" s="493">
        <f>Z41</f>
        <v>10.068273745593199</v>
      </c>
      <c r="AA53" s="493"/>
      <c r="AB53" s="493"/>
      <c r="AC53" s="516" t="s">
        <v>286</v>
      </c>
      <c r="AD53" s="516"/>
      <c r="AE53" s="516"/>
      <c r="AF53" s="194">
        <f>AF41</f>
        <v>6593.6405664062504</v>
      </c>
    </row>
    <row r="54" spans="1:32">
      <c r="A54" s="579"/>
      <c r="B54" s="586"/>
      <c r="C54" s="175" t="s">
        <v>376</v>
      </c>
      <c r="D54" s="178" t="s">
        <v>202</v>
      </c>
      <c r="E54" s="494">
        <f>E53/E41</f>
        <v>0.41109393065659067</v>
      </c>
      <c r="F54" s="494"/>
      <c r="G54" s="494"/>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195"/>
    </row>
    <row r="55" spans="1:32" ht="18.600000000000001">
      <c r="A55" s="577" t="s">
        <v>60</v>
      </c>
      <c r="B55" s="577"/>
      <c r="C55" s="577"/>
      <c r="D55" s="577"/>
      <c r="E55" s="495"/>
      <c r="F55" s="495"/>
      <c r="G55" s="495"/>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196"/>
    </row>
    <row r="56" spans="1:32" ht="14.45" customHeight="1">
      <c r="A56" s="579" t="s">
        <v>59</v>
      </c>
      <c r="B56" s="584">
        <v>172</v>
      </c>
      <c r="C56" s="175" t="s">
        <v>377</v>
      </c>
      <c r="D56" s="652" t="s">
        <v>349</v>
      </c>
      <c r="E56" s="499">
        <f>SUM(Q56:AF56)</f>
        <v>161903.77237012403</v>
      </c>
      <c r="F56" s="499"/>
      <c r="G56" s="499"/>
      <c r="H56" s="510">
        <v>7780.2850647583009</v>
      </c>
      <c r="I56" s="510"/>
      <c r="J56" s="510"/>
      <c r="K56" s="510">
        <v>21599.670827514645</v>
      </c>
      <c r="L56" s="510"/>
      <c r="M56" s="510"/>
      <c r="N56" s="510">
        <v>52051.807118896482</v>
      </c>
      <c r="O56" s="510"/>
      <c r="P56" s="510"/>
      <c r="Q56" s="510">
        <v>7904.5868813007628</v>
      </c>
      <c r="R56" s="510"/>
      <c r="S56" s="510"/>
      <c r="T56" s="510">
        <v>4331.473848754883</v>
      </c>
      <c r="U56" s="510"/>
      <c r="V56" s="510"/>
      <c r="W56" s="510">
        <v>26579.966173576831</v>
      </c>
      <c r="X56" s="510"/>
      <c r="Y56" s="510"/>
      <c r="Z56" s="510">
        <v>344.16332043824468</v>
      </c>
      <c r="AA56" s="510"/>
      <c r="AB56" s="510"/>
      <c r="AC56" s="510">
        <v>58869.966009883887</v>
      </c>
      <c r="AD56" s="510"/>
      <c r="AE56" s="510"/>
      <c r="AF56" s="197">
        <v>63873.616136169432</v>
      </c>
    </row>
    <row r="57" spans="1:32" ht="14.45" customHeight="1">
      <c r="A57" s="579"/>
      <c r="B57" s="585"/>
      <c r="C57" s="175" t="s">
        <v>378</v>
      </c>
      <c r="D57" s="652"/>
      <c r="E57" s="499">
        <f>SUM(Q57:AF57)</f>
        <v>103033.80636024015</v>
      </c>
      <c r="F57" s="499"/>
      <c r="G57" s="499"/>
      <c r="H57" s="510">
        <v>7780.2850647583009</v>
      </c>
      <c r="I57" s="510"/>
      <c r="J57" s="510"/>
      <c r="K57" s="510">
        <v>21599.670827514645</v>
      </c>
      <c r="L57" s="510"/>
      <c r="M57" s="510"/>
      <c r="N57" s="510">
        <v>52051.807118896482</v>
      </c>
      <c r="O57" s="510"/>
      <c r="P57" s="510"/>
      <c r="Q57" s="510">
        <v>7904.5868813007628</v>
      </c>
      <c r="R57" s="510"/>
      <c r="S57" s="510"/>
      <c r="T57" s="510">
        <v>4331.473848754883</v>
      </c>
      <c r="U57" s="510"/>
      <c r="V57" s="510"/>
      <c r="W57" s="510">
        <v>26579.966173576831</v>
      </c>
      <c r="X57" s="510"/>
      <c r="Y57" s="510"/>
      <c r="Z57" s="510">
        <v>344.16332043824468</v>
      </c>
      <c r="AA57" s="510"/>
      <c r="AB57" s="510"/>
      <c r="AC57" s="510" t="s">
        <v>286</v>
      </c>
      <c r="AD57" s="510"/>
      <c r="AE57" s="510"/>
      <c r="AF57" s="197">
        <v>63873.616136169432</v>
      </c>
    </row>
    <row r="58" spans="1:32" ht="15.95" customHeight="1">
      <c r="A58" s="579"/>
      <c r="B58" s="585"/>
      <c r="C58" s="175" t="s">
        <v>379</v>
      </c>
      <c r="D58" s="178" t="s">
        <v>202</v>
      </c>
      <c r="E58" s="500">
        <f>E57/E56</f>
        <v>0.63638916408134849</v>
      </c>
      <c r="F58" s="500"/>
      <c r="G58" s="50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197"/>
    </row>
    <row r="59" spans="1:32" ht="43.5">
      <c r="A59" s="579"/>
      <c r="B59" s="586"/>
      <c r="C59" s="176" t="s">
        <v>380</v>
      </c>
      <c r="D59" s="178" t="s">
        <v>349</v>
      </c>
      <c r="E59" s="501">
        <f>SUM(Q59:AF59)</f>
        <v>13278.3539375</v>
      </c>
      <c r="F59" s="501"/>
      <c r="G59" s="501"/>
      <c r="H59" s="524">
        <v>0</v>
      </c>
      <c r="I59" s="524"/>
      <c r="J59" s="524"/>
      <c r="K59" s="524">
        <v>0</v>
      </c>
      <c r="L59" s="524"/>
      <c r="M59" s="524"/>
      <c r="N59" s="498">
        <v>-143.095</v>
      </c>
      <c r="O59" s="498"/>
      <c r="P59" s="498"/>
      <c r="Q59" s="527">
        <v>0</v>
      </c>
      <c r="R59" s="527"/>
      <c r="S59" s="527"/>
      <c r="T59" s="524">
        <v>-235.26</v>
      </c>
      <c r="U59" s="524"/>
      <c r="V59" s="524"/>
      <c r="W59" s="527">
        <v>7643.4379374999999</v>
      </c>
      <c r="X59" s="527"/>
      <c r="Y59" s="527"/>
      <c r="Z59" s="532">
        <v>0</v>
      </c>
      <c r="AA59" s="532"/>
      <c r="AB59" s="532"/>
      <c r="AC59" s="527">
        <v>6013.2709999999997</v>
      </c>
      <c r="AD59" s="527"/>
      <c r="AE59" s="527"/>
      <c r="AF59" s="117">
        <v>-143.095</v>
      </c>
    </row>
    <row r="60" spans="1:32">
      <c r="A60" t="s">
        <v>381</v>
      </c>
    </row>
    <row r="64" spans="1:32" ht="18.600000000000001">
      <c r="A64" s="488" t="s">
        <v>382</v>
      </c>
      <c r="B64" s="489"/>
      <c r="C64" s="489"/>
      <c r="D64" s="490"/>
      <c r="E64" s="533" t="s">
        <v>172</v>
      </c>
      <c r="F64" s="534"/>
      <c r="G64" s="535"/>
      <c r="H64" s="521" t="s">
        <v>177</v>
      </c>
      <c r="I64" s="522"/>
      <c r="J64" s="523"/>
      <c r="K64" s="521" t="s">
        <v>178</v>
      </c>
      <c r="L64" s="522"/>
      <c r="M64" s="523"/>
      <c r="N64" s="521" t="s">
        <v>176</v>
      </c>
      <c r="O64" s="522"/>
      <c r="P64" s="523"/>
      <c r="Q64" s="521" t="s">
        <v>179</v>
      </c>
      <c r="R64" s="522"/>
      <c r="S64" s="523"/>
      <c r="T64" s="533" t="s">
        <v>180</v>
      </c>
      <c r="U64" s="534"/>
      <c r="V64" s="535"/>
      <c r="W64" s="533" t="s">
        <v>181</v>
      </c>
      <c r="X64" s="534"/>
      <c r="Y64" s="535"/>
      <c r="Z64" s="537" t="s">
        <v>183</v>
      </c>
      <c r="AA64" s="538"/>
      <c r="AB64" s="539"/>
      <c r="AC64" s="533" t="s">
        <v>182</v>
      </c>
      <c r="AD64" s="534"/>
      <c r="AE64" s="535"/>
    </row>
    <row r="65" spans="1:31" ht="19.5" customHeight="1">
      <c r="A65" s="473" t="s">
        <v>383</v>
      </c>
      <c r="B65" s="479" t="s">
        <v>384</v>
      </c>
      <c r="C65" s="479" t="s">
        <v>385</v>
      </c>
      <c r="D65" s="654" t="s">
        <v>149</v>
      </c>
      <c r="E65" s="536" t="s">
        <v>386</v>
      </c>
      <c r="F65" s="536"/>
      <c r="G65" s="536"/>
      <c r="H65" s="521" t="s">
        <v>386</v>
      </c>
      <c r="I65" s="522"/>
      <c r="J65" s="523"/>
      <c r="K65" s="521" t="s">
        <v>386</v>
      </c>
      <c r="L65" s="522"/>
      <c r="M65" s="523"/>
      <c r="N65" s="521" t="s">
        <v>386</v>
      </c>
      <c r="O65" s="522"/>
      <c r="P65" s="523"/>
      <c r="Q65" s="521" t="s">
        <v>386</v>
      </c>
      <c r="R65" s="522"/>
      <c r="S65" s="523"/>
      <c r="T65" s="536" t="s">
        <v>386</v>
      </c>
      <c r="U65" s="536"/>
      <c r="V65" s="536"/>
      <c r="W65" s="536" t="s">
        <v>386</v>
      </c>
      <c r="X65" s="536"/>
      <c r="Y65" s="536"/>
      <c r="Z65" s="473" t="s">
        <v>386</v>
      </c>
      <c r="AA65" s="473"/>
      <c r="AB65" s="473"/>
      <c r="AC65" s="473" t="s">
        <v>386</v>
      </c>
      <c r="AD65" s="473"/>
      <c r="AE65" s="473"/>
    </row>
    <row r="66" spans="1:31">
      <c r="A66" s="473"/>
      <c r="B66" s="479"/>
      <c r="C66" s="479"/>
      <c r="D66" s="654"/>
      <c r="E66" s="121" t="s">
        <v>387</v>
      </c>
      <c r="F66" s="121" t="s">
        <v>388</v>
      </c>
      <c r="G66" s="121" t="s">
        <v>389</v>
      </c>
      <c r="H66" s="121" t="s">
        <v>387</v>
      </c>
      <c r="I66" s="121" t="s">
        <v>388</v>
      </c>
      <c r="J66" s="121" t="s">
        <v>389</v>
      </c>
      <c r="K66" s="121" t="s">
        <v>387</v>
      </c>
      <c r="L66" s="121" t="s">
        <v>388</v>
      </c>
      <c r="M66" s="121" t="s">
        <v>389</v>
      </c>
      <c r="N66" s="121" t="s">
        <v>387</v>
      </c>
      <c r="O66" s="121" t="s">
        <v>388</v>
      </c>
      <c r="P66" s="121" t="s">
        <v>389</v>
      </c>
      <c r="Q66" s="121" t="s">
        <v>387</v>
      </c>
      <c r="R66" s="121" t="s">
        <v>388</v>
      </c>
      <c r="S66" s="121" t="s">
        <v>389</v>
      </c>
      <c r="T66" s="121" t="s">
        <v>387</v>
      </c>
      <c r="U66" s="121" t="s">
        <v>388</v>
      </c>
      <c r="V66" s="121" t="s">
        <v>389</v>
      </c>
      <c r="W66" s="121" t="s">
        <v>387</v>
      </c>
      <c r="X66" s="121" t="s">
        <v>388</v>
      </c>
      <c r="Y66" s="121" t="s">
        <v>389</v>
      </c>
      <c r="Z66" s="121" t="s">
        <v>387</v>
      </c>
      <c r="AA66" s="121" t="s">
        <v>388</v>
      </c>
      <c r="AB66" s="121" t="s">
        <v>389</v>
      </c>
      <c r="AC66" s="121" t="s">
        <v>387</v>
      </c>
      <c r="AD66" s="121" t="s">
        <v>388</v>
      </c>
      <c r="AE66" s="121" t="s">
        <v>389</v>
      </c>
    </row>
    <row r="67" spans="1:31" outlineLevel="1">
      <c r="A67" s="473"/>
      <c r="B67" s="476" t="s">
        <v>390</v>
      </c>
      <c r="C67" s="124" t="s">
        <v>391</v>
      </c>
      <c r="D67" s="474" t="s">
        <v>349</v>
      </c>
      <c r="E67" s="426">
        <f t="shared" ref="E67:E77" si="3">N67+K67+H67+Q67+T67+W67+AC67+Z67</f>
        <v>117401.22174201827</v>
      </c>
      <c r="F67" s="426">
        <f t="shared" ref="F67:F77" si="4">O67+L67+I67+R67+U67+X67+AD67+AA67</f>
        <v>31877.152536987302</v>
      </c>
      <c r="G67" s="426">
        <f t="shared" ref="G67:G77" si="5">P67+M67+J67+S67+V67+Y67+AE67+AB67</f>
        <v>149278.37427900557</v>
      </c>
      <c r="H67" s="426">
        <v>0</v>
      </c>
      <c r="I67" s="426">
        <v>0</v>
      </c>
      <c r="J67" s="426">
        <v>0</v>
      </c>
      <c r="K67" s="426">
        <v>0</v>
      </c>
      <c r="L67" s="426">
        <v>0</v>
      </c>
      <c r="M67" s="426">
        <v>0</v>
      </c>
      <c r="N67" s="426">
        <v>0</v>
      </c>
      <c r="O67" s="426">
        <v>14861.996031250001</v>
      </c>
      <c r="P67" s="426">
        <v>14861.996031250001</v>
      </c>
      <c r="Q67" s="426">
        <v>0</v>
      </c>
      <c r="R67" s="426">
        <v>0</v>
      </c>
      <c r="S67" s="426">
        <v>0</v>
      </c>
      <c r="T67" s="426">
        <v>0</v>
      </c>
      <c r="U67" s="426">
        <v>6513.2616289062489</v>
      </c>
      <c r="V67" s="426">
        <v>6513.2616289062489</v>
      </c>
      <c r="W67" s="426">
        <v>24810.13136872726</v>
      </c>
      <c r="X67" s="426">
        <v>9232.2008768310534</v>
      </c>
      <c r="Y67" s="426">
        <v>34042.332245558311</v>
      </c>
      <c r="Z67" s="426">
        <v>0</v>
      </c>
      <c r="AA67" s="426">
        <v>4.798</v>
      </c>
      <c r="AB67" s="426">
        <v>4.798</v>
      </c>
      <c r="AC67" s="426">
        <v>92591.090373291008</v>
      </c>
      <c r="AD67" s="426">
        <v>1264.896</v>
      </c>
      <c r="AE67" s="426">
        <v>93855.986373291002</v>
      </c>
    </row>
    <row r="68" spans="1:31" outlineLevel="1">
      <c r="A68" s="473"/>
      <c r="B68" s="476"/>
      <c r="C68" s="124" t="s">
        <v>392</v>
      </c>
      <c r="D68" s="474"/>
      <c r="E68" s="426">
        <f t="shared" si="3"/>
        <v>6058.5180103264092</v>
      </c>
      <c r="F68" s="426">
        <f t="shared" si="4"/>
        <v>72800.076019425396</v>
      </c>
      <c r="G68" s="426">
        <f t="shared" si="5"/>
        <v>78858.594029751795</v>
      </c>
      <c r="H68" s="426">
        <v>0</v>
      </c>
      <c r="I68" s="426">
        <v>628.42548242187502</v>
      </c>
      <c r="J68" s="426">
        <v>628.42548242187502</v>
      </c>
      <c r="K68" s="426">
        <v>0</v>
      </c>
      <c r="L68" s="426">
        <v>1775.6726066894532</v>
      </c>
      <c r="M68" s="426">
        <v>1775.6726066894532</v>
      </c>
      <c r="N68" s="426">
        <v>0</v>
      </c>
      <c r="O68" s="426">
        <v>31863.676853515626</v>
      </c>
      <c r="P68" s="426">
        <v>31863.676853515626</v>
      </c>
      <c r="Q68" s="426">
        <v>0</v>
      </c>
      <c r="R68" s="426">
        <v>7924.1926308593747</v>
      </c>
      <c r="S68" s="426">
        <v>7924.1926308593747</v>
      </c>
      <c r="T68" s="426">
        <v>0</v>
      </c>
      <c r="U68" s="426">
        <v>16.446875915527343</v>
      </c>
      <c r="V68" s="426">
        <v>16.446875915527343</v>
      </c>
      <c r="W68" s="426">
        <v>3694.7219257812503</v>
      </c>
      <c r="X68" s="426">
        <v>13661.081060990335</v>
      </c>
      <c r="Y68" s="426">
        <v>17355.802986771585</v>
      </c>
      <c r="Z68" s="426">
        <v>253.21701057055014</v>
      </c>
      <c r="AA68" s="426">
        <v>0</v>
      </c>
      <c r="AB68" s="426">
        <v>253.21701057055014</v>
      </c>
      <c r="AC68" s="426">
        <v>2110.5790739746089</v>
      </c>
      <c r="AD68" s="426">
        <v>16930.580509033203</v>
      </c>
      <c r="AE68" s="426">
        <v>19041.159583007811</v>
      </c>
    </row>
    <row r="69" spans="1:31" outlineLevel="1">
      <c r="A69" s="473"/>
      <c r="B69" s="476"/>
      <c r="C69" s="124" t="s">
        <v>393</v>
      </c>
      <c r="D69" s="474"/>
      <c r="E69" s="426">
        <f t="shared" si="3"/>
        <v>0</v>
      </c>
      <c r="F69" s="426">
        <f t="shared" si="4"/>
        <v>0</v>
      </c>
      <c r="G69" s="426">
        <f t="shared" si="5"/>
        <v>0</v>
      </c>
      <c r="H69" s="426"/>
      <c r="I69" s="426"/>
      <c r="J69" s="426"/>
      <c r="K69" s="426"/>
      <c r="L69" s="426"/>
      <c r="M69" s="426"/>
      <c r="N69" s="426">
        <v>0</v>
      </c>
      <c r="O69" s="426">
        <v>0</v>
      </c>
      <c r="P69" s="426">
        <v>0</v>
      </c>
      <c r="Q69" s="426">
        <v>0</v>
      </c>
      <c r="R69" s="426">
        <v>0</v>
      </c>
      <c r="S69" s="426">
        <v>0</v>
      </c>
      <c r="T69" s="426">
        <v>0</v>
      </c>
      <c r="U69" s="426">
        <v>0</v>
      </c>
      <c r="V69" s="426">
        <v>0</v>
      </c>
      <c r="W69" s="426">
        <v>0</v>
      </c>
      <c r="X69" s="426">
        <v>0</v>
      </c>
      <c r="Y69" s="426">
        <v>0</v>
      </c>
      <c r="Z69" s="426">
        <v>0</v>
      </c>
      <c r="AA69" s="426">
        <v>0</v>
      </c>
      <c r="AB69" s="426">
        <v>0</v>
      </c>
      <c r="AC69" s="426"/>
      <c r="AD69" s="426"/>
      <c r="AE69" s="426"/>
    </row>
    <row r="70" spans="1:31" outlineLevel="1">
      <c r="A70" s="473"/>
      <c r="B70" s="476"/>
      <c r="C70" s="124" t="s">
        <v>394</v>
      </c>
      <c r="D70" s="474"/>
      <c r="E70" s="426">
        <f t="shared" si="3"/>
        <v>204.74648361328778</v>
      </c>
      <c r="F70" s="426">
        <f t="shared" si="4"/>
        <v>64977.894782226547</v>
      </c>
      <c r="G70" s="426">
        <f t="shared" si="5"/>
        <v>65182.641265839833</v>
      </c>
      <c r="H70" s="426">
        <v>0</v>
      </c>
      <c r="I70" s="426">
        <v>7177.255164550781</v>
      </c>
      <c r="J70" s="426">
        <v>7177.255164550781</v>
      </c>
      <c r="K70" s="426">
        <v>0</v>
      </c>
      <c r="L70" s="426">
        <v>19690.188503417965</v>
      </c>
      <c r="M70" s="426">
        <v>19690.188503417965</v>
      </c>
      <c r="N70" s="426">
        <v>0</v>
      </c>
      <c r="O70" s="426">
        <v>23999.280231445307</v>
      </c>
      <c r="P70" s="426">
        <v>23999.280231445307</v>
      </c>
      <c r="Q70" s="426">
        <v>0</v>
      </c>
      <c r="R70" s="426">
        <v>0</v>
      </c>
      <c r="S70" s="426">
        <v>0</v>
      </c>
      <c r="T70" s="426">
        <v>0</v>
      </c>
      <c r="U70" s="426">
        <v>0</v>
      </c>
      <c r="V70" s="426">
        <v>0</v>
      </c>
      <c r="W70" s="426">
        <v>0</v>
      </c>
      <c r="X70" s="426">
        <v>0</v>
      </c>
      <c r="Y70" s="426">
        <v>0</v>
      </c>
      <c r="Z70" s="426">
        <v>96.216483613287764</v>
      </c>
      <c r="AA70" s="426">
        <v>0</v>
      </c>
      <c r="AB70" s="426">
        <v>96.216483613287764</v>
      </c>
      <c r="AC70" s="426">
        <v>108.53000000000002</v>
      </c>
      <c r="AD70" s="426">
        <v>14111.170882812499</v>
      </c>
      <c r="AE70" s="426">
        <v>14219.7008828125</v>
      </c>
    </row>
    <row r="71" spans="1:31">
      <c r="A71" s="473"/>
      <c r="B71" s="476"/>
      <c r="C71" s="124" t="s">
        <v>187</v>
      </c>
      <c r="D71" s="474"/>
      <c r="E71" s="426">
        <f t="shared" si="3"/>
        <v>123664.48623595796</v>
      </c>
      <c r="F71" s="426">
        <f t="shared" si="4"/>
        <v>169655.12333863927</v>
      </c>
      <c r="G71" s="426">
        <f t="shared" si="5"/>
        <v>293319.60957459715</v>
      </c>
      <c r="H71" s="426">
        <v>0</v>
      </c>
      <c r="I71" s="426">
        <v>7805.6806469726562</v>
      </c>
      <c r="J71" s="426">
        <v>7805.6806469726562</v>
      </c>
      <c r="K71" s="426">
        <v>0</v>
      </c>
      <c r="L71" s="426">
        <v>21465.861110107417</v>
      </c>
      <c r="M71" s="426">
        <v>21465.861110107417</v>
      </c>
      <c r="N71" s="426">
        <v>0</v>
      </c>
      <c r="O71" s="426">
        <v>70724.953116210934</v>
      </c>
      <c r="P71" s="426">
        <v>70724.953116210934</v>
      </c>
      <c r="Q71" s="426">
        <v>0</v>
      </c>
      <c r="R71" s="426">
        <v>7924.1926308593747</v>
      </c>
      <c r="S71" s="426">
        <v>7924.1926308593747</v>
      </c>
      <c r="T71" s="426">
        <v>0</v>
      </c>
      <c r="U71" s="426">
        <v>6529.7085048217759</v>
      </c>
      <c r="V71" s="426">
        <v>6529.7085048217759</v>
      </c>
      <c r="W71" s="426">
        <v>28504.85329450851</v>
      </c>
      <c r="X71" s="426">
        <v>22893.28193782139</v>
      </c>
      <c r="Y71" s="426">
        <v>51398.135232329892</v>
      </c>
      <c r="Z71" s="426">
        <v>349.43349418383792</v>
      </c>
      <c r="AA71" s="426">
        <v>4.798</v>
      </c>
      <c r="AB71" s="426">
        <v>354.23149418383792</v>
      </c>
      <c r="AC71" s="426">
        <v>94810.199447265622</v>
      </c>
      <c r="AD71" s="426">
        <v>32306.647391845705</v>
      </c>
      <c r="AE71" s="426">
        <v>127116.84683911131</v>
      </c>
    </row>
    <row r="72" spans="1:31" s="91" customFormat="1">
      <c r="A72" s="473"/>
      <c r="B72" s="477" t="s">
        <v>395</v>
      </c>
      <c r="C72" s="477"/>
      <c r="D72" s="122"/>
      <c r="E72" s="173">
        <f t="shared" si="3"/>
        <v>3680.1670834960937</v>
      </c>
      <c r="F72" s="173">
        <f t="shared" si="4"/>
        <v>21880.296701734544</v>
      </c>
      <c r="G72" s="173">
        <f t="shared" si="5"/>
        <v>25560.463785230633</v>
      </c>
      <c r="H72" s="173">
        <v>0</v>
      </c>
      <c r="I72" s="173">
        <v>650.24085546875006</v>
      </c>
      <c r="J72" s="173">
        <v>650.24085546875006</v>
      </c>
      <c r="K72" s="173">
        <v>0</v>
      </c>
      <c r="L72" s="173">
        <v>0</v>
      </c>
      <c r="M72" s="173">
        <v>0</v>
      </c>
      <c r="N72" s="173">
        <v>0</v>
      </c>
      <c r="O72" s="173">
        <v>7468.9368046875006</v>
      </c>
      <c r="P72" s="173">
        <v>7468.9368046875006</v>
      </c>
      <c r="Q72" s="173">
        <v>0</v>
      </c>
      <c r="R72" s="173">
        <v>0</v>
      </c>
      <c r="S72" s="173">
        <v>0</v>
      </c>
      <c r="T72" s="173">
        <v>136.56816357421877</v>
      </c>
      <c r="U72" s="173">
        <v>2648.3081406249999</v>
      </c>
      <c r="V72" s="173">
        <v>2784.8763041992188</v>
      </c>
      <c r="W72" s="173">
        <v>2940.2628720703124</v>
      </c>
      <c r="X72" s="173">
        <v>11112.810900953293</v>
      </c>
      <c r="Y72" s="173">
        <v>14053.073773023605</v>
      </c>
      <c r="Z72" s="173">
        <v>0</v>
      </c>
      <c r="AA72" s="173">
        <v>0</v>
      </c>
      <c r="AB72" s="173">
        <v>0</v>
      </c>
      <c r="AC72" s="173">
        <v>603.3360478515624</v>
      </c>
      <c r="AD72" s="173">
        <v>0</v>
      </c>
      <c r="AE72" s="173">
        <v>603.3360478515624</v>
      </c>
    </row>
    <row r="73" spans="1:31" outlineLevel="1">
      <c r="A73" s="473"/>
      <c r="B73" s="476" t="s">
        <v>396</v>
      </c>
      <c r="C73" s="124" t="s">
        <v>391</v>
      </c>
      <c r="D73" s="474" t="s">
        <v>349</v>
      </c>
      <c r="E73" s="426">
        <f t="shared" si="3"/>
        <v>55857.006886596682</v>
      </c>
      <c r="F73" s="426">
        <f t="shared" si="4"/>
        <v>30879.205538404465</v>
      </c>
      <c r="G73" s="426">
        <f t="shared" si="5"/>
        <v>86736.21242500114</v>
      </c>
      <c r="H73" s="426">
        <v>0</v>
      </c>
      <c r="I73" s="426">
        <v>650.24085546875006</v>
      </c>
      <c r="J73" s="426">
        <v>650.24085546875006</v>
      </c>
      <c r="K73" s="426">
        <v>0</v>
      </c>
      <c r="L73" s="426">
        <v>0</v>
      </c>
      <c r="M73" s="426">
        <v>0</v>
      </c>
      <c r="N73" s="426">
        <v>0</v>
      </c>
      <c r="O73" s="426">
        <v>0</v>
      </c>
      <c r="P73" s="426">
        <v>0</v>
      </c>
      <c r="Q73" s="426">
        <v>0</v>
      </c>
      <c r="R73" s="426">
        <v>0</v>
      </c>
      <c r="S73" s="426">
        <v>0</v>
      </c>
      <c r="T73" s="426">
        <v>0</v>
      </c>
      <c r="U73" s="426">
        <v>2415.6030034179694</v>
      </c>
      <c r="V73" s="426">
        <v>2415.6030034179694</v>
      </c>
      <c r="W73" s="426">
        <v>9626.1263201904294</v>
      </c>
      <c r="X73" s="426">
        <v>15294.55404475212</v>
      </c>
      <c r="Y73" s="426">
        <v>24920.680364942549</v>
      </c>
      <c r="Z73" s="426">
        <v>0</v>
      </c>
      <c r="AA73" s="426">
        <v>0</v>
      </c>
      <c r="AB73" s="426">
        <v>0</v>
      </c>
      <c r="AC73" s="426">
        <v>46230.880566406253</v>
      </c>
      <c r="AD73" s="426">
        <v>12518.807634765626</v>
      </c>
      <c r="AE73" s="426">
        <v>58749.688201171877</v>
      </c>
    </row>
    <row r="74" spans="1:31" outlineLevel="1">
      <c r="A74" s="473"/>
      <c r="B74" s="476"/>
      <c r="C74" s="124" t="s">
        <v>392</v>
      </c>
      <c r="D74" s="474"/>
      <c r="E74" s="426">
        <f t="shared" si="3"/>
        <v>756.24587817382815</v>
      </c>
      <c r="F74" s="426">
        <f t="shared" si="4"/>
        <v>6556.9738298339844</v>
      </c>
      <c r="G74" s="426">
        <f t="shared" si="5"/>
        <v>7313.2197080078131</v>
      </c>
      <c r="H74" s="426">
        <v>0</v>
      </c>
      <c r="I74" s="426">
        <v>0</v>
      </c>
      <c r="J74" s="426">
        <v>0</v>
      </c>
      <c r="K74" s="426">
        <v>0</v>
      </c>
      <c r="L74" s="426">
        <v>0</v>
      </c>
      <c r="M74" s="426">
        <v>0</v>
      </c>
      <c r="N74" s="426">
        <v>0</v>
      </c>
      <c r="O74" s="426">
        <v>2403.3024375</v>
      </c>
      <c r="P74" s="426">
        <v>2403.3024375</v>
      </c>
      <c r="Q74" s="426">
        <v>0</v>
      </c>
      <c r="R74" s="426">
        <v>0</v>
      </c>
      <c r="S74" s="426">
        <v>0</v>
      </c>
      <c r="T74" s="426">
        <v>0</v>
      </c>
      <c r="U74" s="426">
        <v>0</v>
      </c>
      <c r="V74" s="426">
        <v>0</v>
      </c>
      <c r="W74" s="426">
        <v>0</v>
      </c>
      <c r="X74" s="426">
        <v>2888.7753923339842</v>
      </c>
      <c r="Y74" s="426">
        <v>2888.7753923339842</v>
      </c>
      <c r="Z74" s="426">
        <v>0</v>
      </c>
      <c r="AA74" s="426">
        <v>0</v>
      </c>
      <c r="AB74" s="426">
        <v>0</v>
      </c>
      <c r="AC74" s="426">
        <v>756.24587817382815</v>
      </c>
      <c r="AD74" s="426">
        <v>1264.896</v>
      </c>
      <c r="AE74" s="426">
        <v>2021.141878173828</v>
      </c>
    </row>
    <row r="75" spans="1:31" outlineLevel="1">
      <c r="A75" s="473"/>
      <c r="B75" s="476"/>
      <c r="C75" s="124" t="s">
        <v>393</v>
      </c>
      <c r="D75" s="474"/>
      <c r="E75" s="426">
        <f t="shared" si="3"/>
        <v>0</v>
      </c>
      <c r="F75" s="426">
        <f t="shared" si="4"/>
        <v>10.068273745593201</v>
      </c>
      <c r="G75" s="426">
        <f t="shared" si="5"/>
        <v>10.068273745593201</v>
      </c>
      <c r="H75" s="426">
        <v>0</v>
      </c>
      <c r="I75" s="426">
        <v>0</v>
      </c>
      <c r="J75" s="426">
        <v>0</v>
      </c>
      <c r="K75" s="426">
        <v>0</v>
      </c>
      <c r="L75" s="426">
        <v>0</v>
      </c>
      <c r="M75" s="426"/>
      <c r="N75" s="426">
        <v>0</v>
      </c>
      <c r="O75" s="426">
        <v>0</v>
      </c>
      <c r="P75" s="426">
        <v>0</v>
      </c>
      <c r="Q75" s="426">
        <v>0</v>
      </c>
      <c r="R75" s="426">
        <v>0</v>
      </c>
      <c r="S75" s="426">
        <v>0</v>
      </c>
      <c r="T75" s="426"/>
      <c r="U75" s="426"/>
      <c r="V75" s="426">
        <v>0</v>
      </c>
      <c r="W75" s="426"/>
      <c r="X75" s="426"/>
      <c r="Y75" s="426"/>
      <c r="Z75" s="426">
        <v>0</v>
      </c>
      <c r="AA75" s="426">
        <v>10.068273745593201</v>
      </c>
      <c r="AB75" s="426">
        <v>10.068273745593201</v>
      </c>
      <c r="AC75" s="426"/>
      <c r="AD75" s="426"/>
      <c r="AE75" s="426"/>
    </row>
    <row r="76" spans="1:31" outlineLevel="1">
      <c r="A76" s="473"/>
      <c r="B76" s="476"/>
      <c r="C76" s="124" t="s">
        <v>394</v>
      </c>
      <c r="D76" s="474"/>
      <c r="E76" s="426">
        <f t="shared" si="3"/>
        <v>628.00421142578125</v>
      </c>
      <c r="F76" s="426">
        <f t="shared" si="4"/>
        <v>27568.809825683591</v>
      </c>
      <c r="G76" s="426">
        <f t="shared" si="5"/>
        <v>28196.814037109376</v>
      </c>
      <c r="H76" s="426">
        <v>0</v>
      </c>
      <c r="I76" s="426">
        <v>0</v>
      </c>
      <c r="J76" s="426">
        <v>0</v>
      </c>
      <c r="K76" s="426">
        <v>0</v>
      </c>
      <c r="L76" s="426">
        <v>0</v>
      </c>
      <c r="M76" s="426"/>
      <c r="N76" s="426">
        <v>0</v>
      </c>
      <c r="O76" s="426">
        <v>21584.892560058594</v>
      </c>
      <c r="P76" s="426">
        <v>21584.892560058594</v>
      </c>
      <c r="Q76" s="426">
        <v>0</v>
      </c>
      <c r="R76" s="426">
        <v>0</v>
      </c>
      <c r="S76" s="426">
        <v>0</v>
      </c>
      <c r="T76" s="426">
        <v>136.56816357421877</v>
      </c>
      <c r="U76" s="426">
        <v>2648.3081406249999</v>
      </c>
      <c r="V76" s="426">
        <v>2784.8763041992188</v>
      </c>
      <c r="W76" s="426">
        <v>0</v>
      </c>
      <c r="X76" s="426">
        <v>3227.0791250000002</v>
      </c>
      <c r="Y76" s="426">
        <v>3227.0791250000002</v>
      </c>
      <c r="Z76" s="426">
        <v>0</v>
      </c>
      <c r="AA76" s="426">
        <v>0</v>
      </c>
      <c r="AB76" s="426">
        <v>0</v>
      </c>
      <c r="AC76" s="426">
        <v>491.43604785156253</v>
      </c>
      <c r="AD76" s="426">
        <v>108.53000000000002</v>
      </c>
      <c r="AE76" s="426">
        <v>599.96604785156251</v>
      </c>
    </row>
    <row r="77" spans="1:31">
      <c r="A77" s="473"/>
      <c r="B77" s="476"/>
      <c r="C77" s="124" t="s">
        <v>187</v>
      </c>
      <c r="D77" s="474"/>
      <c r="E77" s="426">
        <f t="shared" si="3"/>
        <v>57241.256976196295</v>
      </c>
      <c r="F77" s="426">
        <f t="shared" si="4"/>
        <v>65015.057467667633</v>
      </c>
      <c r="G77" s="426">
        <f t="shared" si="5"/>
        <v>122256.31444386393</v>
      </c>
      <c r="H77" s="426">
        <v>0</v>
      </c>
      <c r="I77" s="426">
        <v>650.24085546875006</v>
      </c>
      <c r="J77" s="426">
        <v>650.24085546875006</v>
      </c>
      <c r="K77" s="426">
        <v>0</v>
      </c>
      <c r="L77" s="426">
        <v>0</v>
      </c>
      <c r="M77" s="426">
        <v>0</v>
      </c>
      <c r="N77" s="426">
        <v>0</v>
      </c>
      <c r="O77" s="426">
        <v>23988.194997558592</v>
      </c>
      <c r="P77" s="426">
        <v>23988.194997558592</v>
      </c>
      <c r="Q77" s="426">
        <v>0</v>
      </c>
      <c r="R77" s="426">
        <v>0</v>
      </c>
      <c r="S77" s="426">
        <v>0</v>
      </c>
      <c r="T77" s="426">
        <v>136.56816357421877</v>
      </c>
      <c r="U77" s="426">
        <v>5063.9111440429697</v>
      </c>
      <c r="V77" s="426">
        <v>5200.4793076171882</v>
      </c>
      <c r="W77" s="426">
        <v>9626.1263201904294</v>
      </c>
      <c r="X77" s="426">
        <v>21410.408562086104</v>
      </c>
      <c r="Y77" s="426">
        <v>31036.534882276534</v>
      </c>
      <c r="Z77" s="426">
        <v>0</v>
      </c>
      <c r="AA77" s="426">
        <v>10.068273745593201</v>
      </c>
      <c r="AB77" s="426">
        <v>10.068273745593201</v>
      </c>
      <c r="AC77" s="426">
        <v>47478.562492431643</v>
      </c>
      <c r="AD77" s="426">
        <v>13892.233634765627</v>
      </c>
      <c r="AE77" s="426">
        <v>61370.796127197267</v>
      </c>
    </row>
    <row r="78" spans="1:31">
      <c r="A78" s="473"/>
      <c r="B78" s="478" t="s">
        <v>397</v>
      </c>
      <c r="C78" s="478"/>
      <c r="D78" s="123"/>
      <c r="E78" s="90"/>
      <c r="F78" s="90"/>
      <c r="G78" s="174">
        <f>P78+M78+J78+S78+V78+Y78+AE78+AB78</f>
        <v>179445.55498240661</v>
      </c>
      <c r="H78" s="174"/>
      <c r="I78" s="174"/>
      <c r="J78" s="174">
        <v>7780.2850647583009</v>
      </c>
      <c r="K78" s="174"/>
      <c r="L78" s="174"/>
      <c r="M78" s="174">
        <v>21599.670827514645</v>
      </c>
      <c r="N78" s="174"/>
      <c r="O78" s="174"/>
      <c r="P78" s="174">
        <v>52051.807118896482</v>
      </c>
      <c r="Q78" s="174"/>
      <c r="R78" s="174"/>
      <c r="S78" s="174">
        <v>7904.5868813007628</v>
      </c>
      <c r="T78" s="174"/>
      <c r="U78" s="174"/>
      <c r="V78" s="174">
        <v>4331.4738487548839</v>
      </c>
      <c r="W78" s="174"/>
      <c r="X78" s="174"/>
      <c r="Y78" s="174">
        <v>26579.966173576831</v>
      </c>
      <c r="Z78" s="174"/>
      <c r="AA78" s="174"/>
      <c r="AB78" s="174">
        <v>327.79905772082526</v>
      </c>
      <c r="AC78" s="174"/>
      <c r="AD78" s="174"/>
      <c r="AE78" s="174">
        <v>58869.966009883887</v>
      </c>
    </row>
    <row r="79" spans="1:31">
      <c r="A79" s="473"/>
      <c r="B79" s="475" t="s">
        <v>398</v>
      </c>
      <c r="C79" s="475"/>
      <c r="D79" s="474" t="s">
        <v>349</v>
      </c>
      <c r="E79" s="426"/>
      <c r="F79" s="426"/>
      <c r="G79" s="426">
        <f>P79+M79+J79+S79+V79+Y79+AE79+AB79</f>
        <v>365524.45760176517</v>
      </c>
      <c r="H79" s="426"/>
      <c r="I79" s="426"/>
      <c r="J79" s="426">
        <v>55600.197939453123</v>
      </c>
      <c r="K79" s="426"/>
      <c r="L79" s="426"/>
      <c r="M79" s="426">
        <v>9575.2867980346673</v>
      </c>
      <c r="N79" s="426"/>
      <c r="O79" s="426"/>
      <c r="P79" s="426">
        <v>150150.02700026336</v>
      </c>
      <c r="Q79" s="426"/>
      <c r="R79" s="426"/>
      <c r="S79" s="426">
        <v>40785.433224644927</v>
      </c>
      <c r="T79" s="426"/>
      <c r="U79" s="426"/>
      <c r="V79" s="426">
        <v>2492.2874711914064</v>
      </c>
      <c r="W79" s="426"/>
      <c r="X79" s="426"/>
      <c r="Y79" s="426">
        <v>56958.373782226561</v>
      </c>
      <c r="Z79" s="426"/>
      <c r="AA79" s="426"/>
      <c r="AB79" s="426">
        <v>101.2562843847449</v>
      </c>
      <c r="AC79" s="426"/>
      <c r="AD79" s="426"/>
      <c r="AE79" s="426">
        <v>49861.595101566316</v>
      </c>
    </row>
    <row r="80" spans="1:31">
      <c r="A80" s="473"/>
      <c r="B80" s="475" t="s">
        <v>399</v>
      </c>
      <c r="C80" s="475"/>
      <c r="D80" s="474"/>
      <c r="E80" s="426"/>
      <c r="F80" s="426"/>
      <c r="G80" s="426">
        <f>P80+M80+J80+S80+V80+Y80+AE80+AB80</f>
        <v>661613.96844581736</v>
      </c>
      <c r="H80" s="426"/>
      <c r="I80" s="426"/>
      <c r="J80" s="426">
        <v>63399.390202270508</v>
      </c>
      <c r="K80" s="426"/>
      <c r="L80" s="426"/>
      <c r="M80" s="426">
        <v>29778.836549224852</v>
      </c>
      <c r="N80" s="426"/>
      <c r="O80" s="426"/>
      <c r="P80" s="426">
        <v>211806.23600438691</v>
      </c>
      <c r="Q80" s="426"/>
      <c r="R80" s="426"/>
      <c r="S80" s="426">
        <v>48690.019431105451</v>
      </c>
      <c r="T80" s="426"/>
      <c r="U80" s="426"/>
      <c r="V80" s="426">
        <v>6965.9849512661694</v>
      </c>
      <c r="W80" s="426"/>
      <c r="X80" s="426"/>
      <c r="Y80" s="426">
        <v>137189.24308496094</v>
      </c>
      <c r="Z80" s="426"/>
      <c r="AA80" s="426"/>
      <c r="AB80" s="426">
        <v>429.05534210557011</v>
      </c>
      <c r="AC80" s="426"/>
      <c r="AD80" s="426"/>
      <c r="AE80" s="426">
        <v>163355.20288049697</v>
      </c>
    </row>
    <row r="81" spans="1:31">
      <c r="A81" s="473"/>
      <c r="B81" s="475" t="s">
        <v>400</v>
      </c>
      <c r="C81" s="475"/>
      <c r="D81" s="474"/>
      <c r="E81" s="426"/>
      <c r="F81" s="426"/>
      <c r="G81" s="426">
        <f>P81+M81+J81+S81+V81+Y81+AE81+AB81</f>
        <v>13297.10731689453</v>
      </c>
      <c r="H81" s="426"/>
      <c r="I81" s="426"/>
      <c r="J81" s="426">
        <v>0</v>
      </c>
      <c r="K81" s="426"/>
      <c r="L81" s="426"/>
      <c r="M81" s="426">
        <v>0</v>
      </c>
      <c r="N81" s="426"/>
      <c r="O81" s="426"/>
      <c r="P81" s="426">
        <v>-143.095</v>
      </c>
      <c r="Q81" s="426"/>
      <c r="R81" s="426"/>
      <c r="S81" s="426">
        <v>18.753379394531251</v>
      </c>
      <c r="T81" s="426"/>
      <c r="U81" s="426"/>
      <c r="V81" s="426">
        <v>-235.26</v>
      </c>
      <c r="W81" s="426"/>
      <c r="X81" s="426"/>
      <c r="Y81" s="426">
        <v>7643.4379374999999</v>
      </c>
      <c r="Z81" s="426"/>
      <c r="AA81" s="426"/>
      <c r="AB81" s="426">
        <v>0</v>
      </c>
      <c r="AC81" s="426"/>
      <c r="AD81" s="426"/>
      <c r="AE81" s="426">
        <v>6013.2709999999997</v>
      </c>
    </row>
    <row r="82" spans="1:31" s="13" customFormat="1" ht="64.5" customHeight="1">
      <c r="B82" s="472" t="s">
        <v>401</v>
      </c>
      <c r="C82" s="472"/>
      <c r="D82" s="427"/>
      <c r="E82" s="351"/>
      <c r="F82" s="351"/>
      <c r="G82" s="351"/>
      <c r="H82" s="427"/>
      <c r="I82" s="427"/>
      <c r="J82" s="427"/>
      <c r="K82" s="427"/>
      <c r="L82" s="427"/>
      <c r="M82" s="427"/>
      <c r="N82" s="427"/>
      <c r="O82" s="427"/>
      <c r="P82" s="427"/>
      <c r="Q82" s="427"/>
      <c r="R82" s="427"/>
      <c r="S82" s="427"/>
      <c r="T82" s="427"/>
      <c r="U82" s="427"/>
      <c r="V82" s="427"/>
      <c r="W82" s="427"/>
      <c r="X82" s="427"/>
      <c r="Y82" s="427"/>
      <c r="Z82" s="427"/>
      <c r="AA82" s="427"/>
      <c r="AB82" s="427"/>
      <c r="AC82" s="427"/>
      <c r="AD82" s="343"/>
      <c r="AE82" s="343"/>
    </row>
  </sheetData>
  <mergeCells count="553">
    <mergeCell ref="AC55:AE55"/>
    <mergeCell ref="AC56:AE56"/>
    <mergeCell ref="AC57:AE57"/>
    <mergeCell ref="AC58:AE58"/>
    <mergeCell ref="AC59:AE59"/>
    <mergeCell ref="AC50:AE50"/>
    <mergeCell ref="AC51:AE51"/>
    <mergeCell ref="AC52:AE52"/>
    <mergeCell ref="AC53:AE53"/>
    <mergeCell ref="AC54:AE54"/>
    <mergeCell ref="AC45:AE45"/>
    <mergeCell ref="AC46:AE46"/>
    <mergeCell ref="AC47:AE47"/>
    <mergeCell ref="AC49:AE49"/>
    <mergeCell ref="AC48:AE48"/>
    <mergeCell ref="AC40:AE40"/>
    <mergeCell ref="AC41:AE41"/>
    <mergeCell ref="AC42:AE42"/>
    <mergeCell ref="AC44:AE44"/>
    <mergeCell ref="AC43:AE43"/>
    <mergeCell ref="AC22:AE22"/>
    <mergeCell ref="AC23:AE23"/>
    <mergeCell ref="AC35:AE35"/>
    <mergeCell ref="AC36:AE36"/>
    <mergeCell ref="AC37:AE37"/>
    <mergeCell ref="AC38:AE38"/>
    <mergeCell ref="AC39:AE39"/>
    <mergeCell ref="AC30:AE30"/>
    <mergeCell ref="AC32:AE32"/>
    <mergeCell ref="AC33:AE33"/>
    <mergeCell ref="AC34:AE34"/>
    <mergeCell ref="AC31:AE31"/>
    <mergeCell ref="AC64:AE64"/>
    <mergeCell ref="AC65:AE65"/>
    <mergeCell ref="AC5:AE5"/>
    <mergeCell ref="AC6:AE6"/>
    <mergeCell ref="AC7:AE7"/>
    <mergeCell ref="AC8:AE8"/>
    <mergeCell ref="AC9:AE9"/>
    <mergeCell ref="AC10:AE10"/>
    <mergeCell ref="AC11:AE11"/>
    <mergeCell ref="AC12:AE12"/>
    <mergeCell ref="AC13:AE13"/>
    <mergeCell ref="AC14:AE14"/>
    <mergeCell ref="AC16:AE16"/>
    <mergeCell ref="AC17:AE17"/>
    <mergeCell ref="AC19:AE19"/>
    <mergeCell ref="AC24:AE24"/>
    <mergeCell ref="AC25:AE25"/>
    <mergeCell ref="AC26:AE26"/>
    <mergeCell ref="AC27:AE27"/>
    <mergeCell ref="AC29:AE29"/>
    <mergeCell ref="AC28:AE28"/>
    <mergeCell ref="AC18:AE18"/>
    <mergeCell ref="AC20:AE20"/>
    <mergeCell ref="AC21:AE21"/>
    <mergeCell ref="Z58:AB58"/>
    <mergeCell ref="Z59:AB59"/>
    <mergeCell ref="E64:G64"/>
    <mergeCell ref="E65:G65"/>
    <mergeCell ref="T64:V64"/>
    <mergeCell ref="W64:Y64"/>
    <mergeCell ref="T65:V65"/>
    <mergeCell ref="W65:Y65"/>
    <mergeCell ref="Z64:AB64"/>
    <mergeCell ref="Z65:AB65"/>
    <mergeCell ref="H64:J64"/>
    <mergeCell ref="H65:J65"/>
    <mergeCell ref="K64:M64"/>
    <mergeCell ref="K65:M65"/>
    <mergeCell ref="N64:P64"/>
    <mergeCell ref="H58:J58"/>
    <mergeCell ref="H59:J59"/>
    <mergeCell ref="Z53:AB53"/>
    <mergeCell ref="Z54:AB54"/>
    <mergeCell ref="Z55:AB55"/>
    <mergeCell ref="Z56:AB56"/>
    <mergeCell ref="Z57:AB57"/>
    <mergeCell ref="Z48:AB48"/>
    <mergeCell ref="Z49:AB49"/>
    <mergeCell ref="Z50:AB50"/>
    <mergeCell ref="Z51:AB51"/>
    <mergeCell ref="Z52:AB52"/>
    <mergeCell ref="Z43:AB43"/>
    <mergeCell ref="Z44:AB44"/>
    <mergeCell ref="Z45:AB45"/>
    <mergeCell ref="Z46:AB46"/>
    <mergeCell ref="Z47:AB47"/>
    <mergeCell ref="Z38:AB38"/>
    <mergeCell ref="Z39:AB39"/>
    <mergeCell ref="Z40:AB40"/>
    <mergeCell ref="Z41:AB41"/>
    <mergeCell ref="Z42:AB42"/>
    <mergeCell ref="Z33:AB33"/>
    <mergeCell ref="Z34:AB34"/>
    <mergeCell ref="Z35:AB35"/>
    <mergeCell ref="Z36:AB36"/>
    <mergeCell ref="Z37:AB37"/>
    <mergeCell ref="Z28:AB28"/>
    <mergeCell ref="Z29:AB29"/>
    <mergeCell ref="Z30:AB30"/>
    <mergeCell ref="Z31:AB31"/>
    <mergeCell ref="Z32:AB32"/>
    <mergeCell ref="Z23:AB23"/>
    <mergeCell ref="Z24:AB24"/>
    <mergeCell ref="Z25:AB25"/>
    <mergeCell ref="Z26:AB26"/>
    <mergeCell ref="Z27:AB27"/>
    <mergeCell ref="Z18:AB18"/>
    <mergeCell ref="Z19:AB19"/>
    <mergeCell ref="Z20:AB20"/>
    <mergeCell ref="Z21:AB21"/>
    <mergeCell ref="Z22:AB22"/>
    <mergeCell ref="W57:Y57"/>
    <mergeCell ref="W58:Y58"/>
    <mergeCell ref="W59:Y59"/>
    <mergeCell ref="Z5:AB5"/>
    <mergeCell ref="Z6:AB6"/>
    <mergeCell ref="Z7:AB7"/>
    <mergeCell ref="Z8:AB8"/>
    <mergeCell ref="Z9:AB9"/>
    <mergeCell ref="Z10:AB10"/>
    <mergeCell ref="Z11:AB11"/>
    <mergeCell ref="Z12:AB12"/>
    <mergeCell ref="Z13:AB13"/>
    <mergeCell ref="Z14:AB14"/>
    <mergeCell ref="Z15:AB15"/>
    <mergeCell ref="Z16:AB16"/>
    <mergeCell ref="Z17:AB17"/>
    <mergeCell ref="W52:Y52"/>
    <mergeCell ref="W53:Y53"/>
    <mergeCell ref="W54:Y54"/>
    <mergeCell ref="W55:Y55"/>
    <mergeCell ref="W56:Y56"/>
    <mergeCell ref="W47:Y47"/>
    <mergeCell ref="W48:Y48"/>
    <mergeCell ref="W49:Y49"/>
    <mergeCell ref="W50:Y50"/>
    <mergeCell ref="W51:Y51"/>
    <mergeCell ref="W42:Y42"/>
    <mergeCell ref="W43:Y43"/>
    <mergeCell ref="W44:Y44"/>
    <mergeCell ref="W45:Y45"/>
    <mergeCell ref="W46:Y46"/>
    <mergeCell ref="W37:Y37"/>
    <mergeCell ref="W38:Y38"/>
    <mergeCell ref="W39:Y39"/>
    <mergeCell ref="W40:Y40"/>
    <mergeCell ref="W41:Y41"/>
    <mergeCell ref="W32:Y32"/>
    <mergeCell ref="W33:Y33"/>
    <mergeCell ref="W34:Y34"/>
    <mergeCell ref="W35:Y35"/>
    <mergeCell ref="W36:Y36"/>
    <mergeCell ref="W27:Y27"/>
    <mergeCell ref="W28:Y28"/>
    <mergeCell ref="W30:Y30"/>
    <mergeCell ref="W29:Y29"/>
    <mergeCell ref="W31:Y31"/>
    <mergeCell ref="W22:Y22"/>
    <mergeCell ref="W23:Y23"/>
    <mergeCell ref="W24:Y24"/>
    <mergeCell ref="W25:Y25"/>
    <mergeCell ref="W26:Y26"/>
    <mergeCell ref="W17:Y17"/>
    <mergeCell ref="W18:Y18"/>
    <mergeCell ref="W19:Y19"/>
    <mergeCell ref="W20:Y20"/>
    <mergeCell ref="W21:Y21"/>
    <mergeCell ref="W5:Y5"/>
    <mergeCell ref="W6:Y6"/>
    <mergeCell ref="W7:Y7"/>
    <mergeCell ref="W8:Y8"/>
    <mergeCell ref="W9:Y9"/>
    <mergeCell ref="W10:Y10"/>
    <mergeCell ref="W11:Y11"/>
    <mergeCell ref="W12:Y12"/>
    <mergeCell ref="W13:Y13"/>
    <mergeCell ref="W14:Y14"/>
    <mergeCell ref="W15:Y15"/>
    <mergeCell ref="W16:Y16"/>
    <mergeCell ref="T55:V55"/>
    <mergeCell ref="T56:V56"/>
    <mergeCell ref="T57:V57"/>
    <mergeCell ref="T58:V58"/>
    <mergeCell ref="T59:V59"/>
    <mergeCell ref="T50:V50"/>
    <mergeCell ref="T51:V51"/>
    <mergeCell ref="T52:V52"/>
    <mergeCell ref="T53:V53"/>
    <mergeCell ref="T54:V54"/>
    <mergeCell ref="T45:V45"/>
    <mergeCell ref="T46:V46"/>
    <mergeCell ref="T47:V47"/>
    <mergeCell ref="T48:V48"/>
    <mergeCell ref="T49:V49"/>
    <mergeCell ref="T40:V40"/>
    <mergeCell ref="T41:V41"/>
    <mergeCell ref="T43:V43"/>
    <mergeCell ref="T42:V42"/>
    <mergeCell ref="T44:V44"/>
    <mergeCell ref="T35:V35"/>
    <mergeCell ref="T36:V36"/>
    <mergeCell ref="T37:V37"/>
    <mergeCell ref="T38:V38"/>
    <mergeCell ref="T39:V39"/>
    <mergeCell ref="T30:V30"/>
    <mergeCell ref="T31:V31"/>
    <mergeCell ref="T32:V32"/>
    <mergeCell ref="T33:V33"/>
    <mergeCell ref="T34:V34"/>
    <mergeCell ref="T25:V25"/>
    <mergeCell ref="T26:V26"/>
    <mergeCell ref="T27:V27"/>
    <mergeCell ref="T28:V28"/>
    <mergeCell ref="T29:V29"/>
    <mergeCell ref="T20:V20"/>
    <mergeCell ref="T22:V22"/>
    <mergeCell ref="T21:V21"/>
    <mergeCell ref="T23:V23"/>
    <mergeCell ref="T24:V24"/>
    <mergeCell ref="T15:V15"/>
    <mergeCell ref="T16:V16"/>
    <mergeCell ref="T17:V17"/>
    <mergeCell ref="T18:V18"/>
    <mergeCell ref="T19:V19"/>
    <mergeCell ref="T10:V10"/>
    <mergeCell ref="T11:V11"/>
    <mergeCell ref="T12:V12"/>
    <mergeCell ref="T13:V13"/>
    <mergeCell ref="T14:V14"/>
    <mergeCell ref="T5:V5"/>
    <mergeCell ref="T6:V6"/>
    <mergeCell ref="T7:V7"/>
    <mergeCell ref="T8:V8"/>
    <mergeCell ref="T9:V9"/>
    <mergeCell ref="Q52:S52"/>
    <mergeCell ref="Q53:S53"/>
    <mergeCell ref="Q54:S54"/>
    <mergeCell ref="Q55:S55"/>
    <mergeCell ref="Q37:S37"/>
    <mergeCell ref="Q38:S38"/>
    <mergeCell ref="Q39:S39"/>
    <mergeCell ref="Q40:S40"/>
    <mergeCell ref="Q41:S41"/>
    <mergeCell ref="Q32:S32"/>
    <mergeCell ref="Q33:S33"/>
    <mergeCell ref="Q34:S34"/>
    <mergeCell ref="Q35:S35"/>
    <mergeCell ref="Q36:S36"/>
    <mergeCell ref="Q26:S26"/>
    <mergeCell ref="Q28:S28"/>
    <mergeCell ref="Q29:S29"/>
    <mergeCell ref="Q30:S30"/>
    <mergeCell ref="Q31:S31"/>
    <mergeCell ref="Q47:S47"/>
    <mergeCell ref="Q48:S48"/>
    <mergeCell ref="Q49:S49"/>
    <mergeCell ref="Q50:S50"/>
    <mergeCell ref="Q51:S51"/>
    <mergeCell ref="Q42:S42"/>
    <mergeCell ref="Q43:S43"/>
    <mergeCell ref="Q44:S44"/>
    <mergeCell ref="Q46:S46"/>
    <mergeCell ref="Q45:S45"/>
    <mergeCell ref="Q20:S20"/>
    <mergeCell ref="Q21:S21"/>
    <mergeCell ref="Q22:S22"/>
    <mergeCell ref="Q23:S23"/>
    <mergeCell ref="Q25:S25"/>
    <mergeCell ref="Q24:S24"/>
    <mergeCell ref="Q5:S5"/>
    <mergeCell ref="Q6:S6"/>
    <mergeCell ref="Q7:S7"/>
    <mergeCell ref="Q8:S8"/>
    <mergeCell ref="Q9:S9"/>
    <mergeCell ref="Q10:S10"/>
    <mergeCell ref="Q11:S11"/>
    <mergeCell ref="Q12:S12"/>
    <mergeCell ref="Q13:S13"/>
    <mergeCell ref="Q14:S14"/>
    <mergeCell ref="Q15:S15"/>
    <mergeCell ref="Q16:S16"/>
    <mergeCell ref="Q17:S17"/>
    <mergeCell ref="Q18:S18"/>
    <mergeCell ref="Q19:S19"/>
    <mergeCell ref="N56:P56"/>
    <mergeCell ref="N57:P57"/>
    <mergeCell ref="N58:P58"/>
    <mergeCell ref="N59:P59"/>
    <mergeCell ref="Q57:S57"/>
    <mergeCell ref="Q58:S58"/>
    <mergeCell ref="Q59:S59"/>
    <mergeCell ref="N50:P50"/>
    <mergeCell ref="N51:P51"/>
    <mergeCell ref="N52:P52"/>
    <mergeCell ref="N53:P53"/>
    <mergeCell ref="N55:P55"/>
    <mergeCell ref="N54:P54"/>
    <mergeCell ref="Q56:S56"/>
    <mergeCell ref="N44:P44"/>
    <mergeCell ref="N45:P45"/>
    <mergeCell ref="N46:P46"/>
    <mergeCell ref="N47:P47"/>
    <mergeCell ref="N49:P49"/>
    <mergeCell ref="N48:P48"/>
    <mergeCell ref="N39:P39"/>
    <mergeCell ref="N40:P40"/>
    <mergeCell ref="N41:P41"/>
    <mergeCell ref="N42:P42"/>
    <mergeCell ref="N43:P43"/>
    <mergeCell ref="N34:P34"/>
    <mergeCell ref="N35:P35"/>
    <mergeCell ref="N36:P36"/>
    <mergeCell ref="N37:P37"/>
    <mergeCell ref="N38:P38"/>
    <mergeCell ref="N29:P29"/>
    <mergeCell ref="N30:P30"/>
    <mergeCell ref="N31:P31"/>
    <mergeCell ref="N32:P32"/>
    <mergeCell ref="N33:P33"/>
    <mergeCell ref="N24:P24"/>
    <mergeCell ref="N25:P25"/>
    <mergeCell ref="N26:P26"/>
    <mergeCell ref="N27:P27"/>
    <mergeCell ref="N28:P28"/>
    <mergeCell ref="N19:P19"/>
    <mergeCell ref="N20:P20"/>
    <mergeCell ref="N21:P21"/>
    <mergeCell ref="N22:P22"/>
    <mergeCell ref="N23:P23"/>
    <mergeCell ref="N14:P14"/>
    <mergeCell ref="N15:P15"/>
    <mergeCell ref="N16:P16"/>
    <mergeCell ref="N17:P17"/>
    <mergeCell ref="N18:P18"/>
    <mergeCell ref="N9:P9"/>
    <mergeCell ref="N10:P10"/>
    <mergeCell ref="N11:P11"/>
    <mergeCell ref="N12:P12"/>
    <mergeCell ref="N13:P13"/>
    <mergeCell ref="N5:P5"/>
    <mergeCell ref="N6:P6"/>
    <mergeCell ref="N7:P7"/>
    <mergeCell ref="N8:P8"/>
    <mergeCell ref="N65:P65"/>
    <mergeCell ref="Q64:S64"/>
    <mergeCell ref="Q65:S65"/>
    <mergeCell ref="K55:M55"/>
    <mergeCell ref="K56:M56"/>
    <mergeCell ref="K57:M57"/>
    <mergeCell ref="K59:M59"/>
    <mergeCell ref="K58:M58"/>
    <mergeCell ref="K50:M50"/>
    <mergeCell ref="K51:M51"/>
    <mergeCell ref="K52:M52"/>
    <mergeCell ref="K54:M54"/>
    <mergeCell ref="K53:M53"/>
    <mergeCell ref="K45:M45"/>
    <mergeCell ref="K46:M46"/>
    <mergeCell ref="K47:M47"/>
    <mergeCell ref="K48:M48"/>
    <mergeCell ref="K49:M49"/>
    <mergeCell ref="K40:M40"/>
    <mergeCell ref="K41:M41"/>
    <mergeCell ref="K42:M42"/>
    <mergeCell ref="K43:M43"/>
    <mergeCell ref="K44:M44"/>
    <mergeCell ref="K35:M35"/>
    <mergeCell ref="K36:M36"/>
    <mergeCell ref="K37:M37"/>
    <mergeCell ref="K38:M38"/>
    <mergeCell ref="K39:M39"/>
    <mergeCell ref="K30:M30"/>
    <mergeCell ref="K31:M31"/>
    <mergeCell ref="K32:M32"/>
    <mergeCell ref="K33:M33"/>
    <mergeCell ref="K34:M34"/>
    <mergeCell ref="K25:M25"/>
    <mergeCell ref="K26:M26"/>
    <mergeCell ref="K27:M27"/>
    <mergeCell ref="K28:M28"/>
    <mergeCell ref="K29:M29"/>
    <mergeCell ref="K20:M20"/>
    <mergeCell ref="K21:M21"/>
    <mergeCell ref="K22:M22"/>
    <mergeCell ref="K23:M23"/>
    <mergeCell ref="K24:M24"/>
    <mergeCell ref="K5:M5"/>
    <mergeCell ref="K6:M6"/>
    <mergeCell ref="K7:M7"/>
    <mergeCell ref="K8:M8"/>
    <mergeCell ref="K9:M9"/>
    <mergeCell ref="K10:M10"/>
    <mergeCell ref="K11:M11"/>
    <mergeCell ref="K13:M13"/>
    <mergeCell ref="K12:M12"/>
    <mergeCell ref="K14:M14"/>
    <mergeCell ref="K15:M15"/>
    <mergeCell ref="K16:M16"/>
    <mergeCell ref="K17:M17"/>
    <mergeCell ref="K18:M18"/>
    <mergeCell ref="K19:M19"/>
    <mergeCell ref="H55:J55"/>
    <mergeCell ref="H56:J56"/>
    <mergeCell ref="H57:J57"/>
    <mergeCell ref="H50:J50"/>
    <mergeCell ref="H51:J51"/>
    <mergeCell ref="H52:J52"/>
    <mergeCell ref="H53:J53"/>
    <mergeCell ref="H54:J54"/>
    <mergeCell ref="H45:J45"/>
    <mergeCell ref="H46:J46"/>
    <mergeCell ref="H47:J47"/>
    <mergeCell ref="H48:J48"/>
    <mergeCell ref="H49:J49"/>
    <mergeCell ref="H40:J40"/>
    <mergeCell ref="H41:J41"/>
    <mergeCell ref="H42:J42"/>
    <mergeCell ref="H43:J43"/>
    <mergeCell ref="H44:J44"/>
    <mergeCell ref="H35:J35"/>
    <mergeCell ref="H36:J36"/>
    <mergeCell ref="H37:J37"/>
    <mergeCell ref="H38:J38"/>
    <mergeCell ref="H39:J39"/>
    <mergeCell ref="H30:J30"/>
    <mergeCell ref="H31:J31"/>
    <mergeCell ref="H32:J32"/>
    <mergeCell ref="H33:J33"/>
    <mergeCell ref="H34:J34"/>
    <mergeCell ref="H25:J25"/>
    <mergeCell ref="H26:J26"/>
    <mergeCell ref="H27:J27"/>
    <mergeCell ref="H28:J28"/>
    <mergeCell ref="H29:J29"/>
    <mergeCell ref="H20:J20"/>
    <mergeCell ref="H21:J21"/>
    <mergeCell ref="H22:J22"/>
    <mergeCell ref="H23:J23"/>
    <mergeCell ref="H24:J24"/>
    <mergeCell ref="H15:J15"/>
    <mergeCell ref="H16:J16"/>
    <mergeCell ref="H17:J17"/>
    <mergeCell ref="H18:J18"/>
    <mergeCell ref="H19:J19"/>
    <mergeCell ref="H10:J10"/>
    <mergeCell ref="H11:J11"/>
    <mergeCell ref="H12:J12"/>
    <mergeCell ref="H13:J13"/>
    <mergeCell ref="H14:J14"/>
    <mergeCell ref="H5:J5"/>
    <mergeCell ref="H6:J6"/>
    <mergeCell ref="H7:J7"/>
    <mergeCell ref="H8:J8"/>
    <mergeCell ref="H9:J9"/>
    <mergeCell ref="E56:G56"/>
    <mergeCell ref="E57:G57"/>
    <mergeCell ref="E58:G58"/>
    <mergeCell ref="E59:G59"/>
    <mergeCell ref="E41:G41"/>
    <mergeCell ref="E42:G42"/>
    <mergeCell ref="E43:G43"/>
    <mergeCell ref="E44:G44"/>
    <mergeCell ref="E45:G45"/>
    <mergeCell ref="E36:G36"/>
    <mergeCell ref="E37:G37"/>
    <mergeCell ref="E38:G38"/>
    <mergeCell ref="E39:G39"/>
    <mergeCell ref="E40:G40"/>
    <mergeCell ref="E31:G31"/>
    <mergeCell ref="E32:G32"/>
    <mergeCell ref="E33:G33"/>
    <mergeCell ref="E34:G34"/>
    <mergeCell ref="E35:G35"/>
    <mergeCell ref="A64:D64"/>
    <mergeCell ref="E51:G51"/>
    <mergeCell ref="E52:G52"/>
    <mergeCell ref="E53:G53"/>
    <mergeCell ref="E54:G54"/>
    <mergeCell ref="E55:G55"/>
    <mergeCell ref="E46:G46"/>
    <mergeCell ref="E47:G47"/>
    <mergeCell ref="E48:G48"/>
    <mergeCell ref="E49:G49"/>
    <mergeCell ref="E50:G50"/>
    <mergeCell ref="E26:G26"/>
    <mergeCell ref="E27:G27"/>
    <mergeCell ref="E28:G28"/>
    <mergeCell ref="E30:G30"/>
    <mergeCell ref="E29:G29"/>
    <mergeCell ref="E20:G20"/>
    <mergeCell ref="E21:G21"/>
    <mergeCell ref="E22:G22"/>
    <mergeCell ref="E23:G23"/>
    <mergeCell ref="E24:G24"/>
    <mergeCell ref="E5:G5"/>
    <mergeCell ref="E6:G6"/>
    <mergeCell ref="E7:G7"/>
    <mergeCell ref="E8:G8"/>
    <mergeCell ref="E9:G9"/>
    <mergeCell ref="E10:G10"/>
    <mergeCell ref="E11:G11"/>
    <mergeCell ref="E12:G12"/>
    <mergeCell ref="E13:G13"/>
    <mergeCell ref="E14:G14"/>
    <mergeCell ref="E15:G15"/>
    <mergeCell ref="E16:G16"/>
    <mergeCell ref="E17:G17"/>
    <mergeCell ref="E18:G18"/>
    <mergeCell ref="E19:G19"/>
    <mergeCell ref="B82:C82"/>
    <mergeCell ref="D65:D66"/>
    <mergeCell ref="A65:A81"/>
    <mergeCell ref="D67:D71"/>
    <mergeCell ref="D73:D77"/>
    <mergeCell ref="D79:D81"/>
    <mergeCell ref="B81:C81"/>
    <mergeCell ref="B80:C80"/>
    <mergeCell ref="B67:B71"/>
    <mergeCell ref="B72:C72"/>
    <mergeCell ref="B73:B77"/>
    <mergeCell ref="B78:C78"/>
    <mergeCell ref="B79:C79"/>
    <mergeCell ref="B65:B66"/>
    <mergeCell ref="C65:C66"/>
    <mergeCell ref="B52:B54"/>
    <mergeCell ref="B56:B59"/>
    <mergeCell ref="E25:G25"/>
    <mergeCell ref="A1:XFD1"/>
    <mergeCell ref="D56:D57"/>
    <mergeCell ref="D47:D50"/>
    <mergeCell ref="C7:D7"/>
    <mergeCell ref="D8:D9"/>
    <mergeCell ref="D12:D13"/>
    <mergeCell ref="D16:D17"/>
    <mergeCell ref="D20:D21"/>
    <mergeCell ref="D24:D27"/>
    <mergeCell ref="D35:D39"/>
    <mergeCell ref="A55:D55"/>
    <mergeCell ref="A2:M2"/>
    <mergeCell ref="A3:D3"/>
    <mergeCell ref="A6:D6"/>
    <mergeCell ref="A7:A33"/>
    <mergeCell ref="A56:A59"/>
    <mergeCell ref="C31:D31"/>
    <mergeCell ref="A34:D34"/>
    <mergeCell ref="A35:A54"/>
    <mergeCell ref="C52:D52"/>
    <mergeCell ref="D43:D44"/>
    <mergeCell ref="B7:B30"/>
    <mergeCell ref="B31:B33"/>
    <mergeCell ref="B35:B51"/>
  </mergeCells>
  <phoneticPr fontId="27" type="noConversion"/>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49D6656CB07E54FB0FF89A90F68C4A0" ma:contentTypeVersion="4" ma:contentTypeDescription="Crear nuevo documento." ma:contentTypeScope="" ma:versionID="c6aacee02a06d90a2f6f14a11122ee98">
  <xsd:schema xmlns:xsd="http://www.w3.org/2001/XMLSchema" xmlns:xs="http://www.w3.org/2001/XMLSchema" xmlns:p="http://schemas.microsoft.com/office/2006/metadata/properties" xmlns:ns2="e037fc4d-3dec-4d4e-ba8f-f5754eba1748" targetNamespace="http://schemas.microsoft.com/office/2006/metadata/properties" ma:root="true" ma:fieldsID="741b676fec057629d7072a3882f9505b" ns2:_="">
    <xsd:import namespace="e037fc4d-3dec-4d4e-ba8f-f5754eba17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37fc4d-3dec-4d4e-ba8f-f5754eba17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  s t a n d a l o n e = " n o " ? > < D a t a M a s h u p   x m l n s = " h t t p : / / s c h e m a s . m i c r o s o f t . c o m / D a t a M a s h u p " > A A A A A P g E 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E 4 X h p 5 8 A A A D i A A A A E g A A A E N v b m Z p Z y 9 Q Y W N r Y W d l L n h t b H q / e 7 + N f U V u j k J Z a l F x Z n 6 e r Z K h n o G S Q n F J Y l 5 K Y k 5 + X q q t U l 6 + k r 0 d L 5 d N Q G J y d m J 6 q g J Q d V 6 x V U V x i q 1 S R k l J g Z W + f n l 5 u V 6 5 s V 5 + U b q + k Y G B o X 6 E r 0 9 w c k Z q b q I S X H E m Y c W 6 m X k g a 5 N T l e x s w i C u s T P S s 7 D U M z M w N d U z A K q 1 0 Y e J 2 / h m 5 i H U G A H d r G d g o 4 8 k a K M P d a 4 d A A A A / / 8 D A F B L A w Q U A A I A C A A A A C E A K I p H u B U A A A A R A A A A E w A A A E Z v c m 1 1 b G F z L 1 N l Y 3 R p b 2 4 x L m 0 q T k 0 u y c z P U w i G 0 I b W A A A A A P / / A w B Q S w E C L Q A U A A Y A C A A A A C E A K t 2 q Q N I A A A A 3 A Q A A E w A A A A A A A A A A A A A A A A A A A A A A W 0 N v b n R l b n R f V H l w Z X N d L n h t b F B L A Q I t A B Q A A g A I A A A A I Q A T h e G n n w A A A O I A A A A S A A A A A A A A A A A A A A A A A A s D A A B D b 2 5 m a W c v U G F j a 2 F n Z S 5 4 b W x Q S w E C L Q A U A A I A C A A A A C E A K I p H u B U A A A A R A A A A E w A A A A A A A A A A A A A A A A D a A w A A R m 9 y b X V s Y X M v U 2 V j d G l v b j E u b V B L B Q Y A A A A A A w A D A M I A A A A g B 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i A E A A A A A A A B 8 A Q A A 7 7 u / P D 9 4 b W w g d m V y c 2 l v b j 0 i M S 4 w I i B z d G F u Z G F s b 2 5 l P S J u b y I / P g 0 K P E x v Y 2 F s U G F j a 2 F n Z U 1 l d G F k Y X R h R m l s Z S B 4 b W x u c z p 4 c 2 Q 9 I m h 0 d H A 6 L y 9 3 d 3 c u d z M u b 3 J n L z I w M D E v W E 1 M U 2 N o Z W 1 h I i B 4 b W x u c z p 4 c 2 k 9 I m h 0 d H A 6 L y 9 3 d 3 c u d z M u b 3 J n L z I w M D E v W E 1 M U 2 N o Z W 1 h L W l u c 3 R h b m N l I j 4 8 S X R l b X M + P E l 0 Z W 0 + P E l 0 Z W 1 M b 2 N h d G l v b j 4 8 S X R l b V R 5 c G U + Q W x s R m 9 y b X V s Y X M 8 L 0 l 0 Z W 1 U e X B l P j x J d G V t U G F 0 a D 4 8 L 0 l 0 Z W 1 Q Y X R o P j w v S X R l b U x v Y 2 F 0 a W 9 u P j x T d G F i b G V F b n R y a W V z P j x F b n R y e S B U e X B l P S J R d W V y e U d y b 3 V w c y I g V m F s d W U 9 I n N B Q U F B Q U E 9 P S I v P j w v U 3 R h Y m x l R W 5 0 c m l l c z 4 8 L 0 l 0 Z W 0 + P C 9 J d G V t c z 4 8 L 0 x v Y 2 F s U G F j a 2 F n Z U 1 l d G F k Y X R h R m l s Z T 4 A A A A A A A A A A A = = < / D a t a M a s h u p > 
</file>

<file path=customXml/itemProps1.xml><?xml version="1.0" encoding="utf-8"?>
<ds:datastoreItem xmlns:ds="http://schemas.openxmlformats.org/officeDocument/2006/customXml" ds:itemID="{D0868689-B566-4142-9654-0AA3134EF7FE}"/>
</file>

<file path=customXml/itemProps2.xml><?xml version="1.0" encoding="utf-8"?>
<ds:datastoreItem xmlns:ds="http://schemas.openxmlformats.org/officeDocument/2006/customXml" ds:itemID="{90530802-62E5-401D-9B76-9579E29230A6}"/>
</file>

<file path=customXml/itemProps3.xml><?xml version="1.0" encoding="utf-8"?>
<ds:datastoreItem xmlns:ds="http://schemas.openxmlformats.org/officeDocument/2006/customXml" ds:itemID="{9D2E9C9C-477C-47DC-AE05-AB521DA4F001}"/>
</file>

<file path=customXml/itemProps4.xml><?xml version="1.0" encoding="utf-8"?>
<ds:datastoreItem xmlns:ds="http://schemas.openxmlformats.org/officeDocument/2006/customXml" ds:itemID="{65BDCEDD-93AE-41A9-87E5-B615DDAD06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Florencia Antonia Delgado Vidal</dc:creator>
  <cp:keywords/>
  <dc:description/>
  <cp:lastModifiedBy/>
  <cp:revision/>
  <dcterms:created xsi:type="dcterms:W3CDTF">2024-09-09T18:33:30Z</dcterms:created>
  <dcterms:modified xsi:type="dcterms:W3CDTF">2025-06-10T19:14:30Z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0x010100F49D6656CB07E54FB0FF89A90F68C4A0</vt:lpwstr>
  </property>
</Properties>
</file>