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1.xml" ContentType="application/vnd.openxmlformats-officedocument.drawing+xml"/>
  <Override PartName="/xl/worksheets/sheet1.xml" ContentType="application/vnd.openxmlformats-officedocument.spreadsheetml.worksheet+xml"/>
  <Override PartName="/xl/worksheets/sheet26.xml" ContentType="application/vnd.openxmlformats-officedocument.spreadsheetml.worksheet+xml"/>
  <Override PartName="/xl/drawings/drawing9.xml" ContentType="application/vnd.openxmlformats-officedocument.drawing+xml"/>
  <Override PartName="/xl/worksheets/sheet27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5.xml" ContentType="application/vnd.openxmlformats-officedocument.spreadsheetml.worksheet+xml"/>
  <Override PartName="/xl/drawings/drawing11.xml" ContentType="application/vnd.openxmlformats-officedocument.drawing+xml"/>
  <Override PartName="/xl/worksheets/sheet24.xml" ContentType="application/vnd.openxmlformats-officedocument.spreadsheetml.worksheet+xml"/>
  <Override PartName="/xl/drawings/drawing12.xml" ContentType="application/vnd.openxmlformats-officedocument.drawing+xml"/>
  <Override PartName="/xl/worksheets/sheet23.xml" ContentType="application/vnd.openxmlformats-officedocument.spreadsheetml.worksheet+xml"/>
  <Override PartName="/xl/worksheets/sheet28.xml" ContentType="application/vnd.openxmlformats-officedocument.spreadsheetml.worksheet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4.xml" ContentType="application/vnd.openxmlformats-officedocument.drawing+xml"/>
  <Override PartName="/xl/worksheets/sheet31.xml" ContentType="application/vnd.openxmlformats-officedocument.spreadsheetml.worksheet+xml"/>
  <Override PartName="/xl/drawings/drawing5.xml" ContentType="application/vnd.openxmlformats-officedocument.drawing+xml"/>
  <Override PartName="/xl/worksheets/sheet30.xml" ContentType="application/vnd.openxmlformats-officedocument.spreadsheetml.worksheet+xml"/>
  <Override PartName="/xl/drawings/drawing6.xml" ContentType="application/vnd.openxmlformats-officedocument.drawing+xml"/>
  <Override PartName="/xl/drawings/drawing13.xml" ContentType="application/vnd.openxmlformats-officedocument.drawing+xml"/>
  <Override PartName="/xl/worksheets/sheet22.xml" ContentType="application/vnd.openxmlformats-officedocument.spreadsheetml.worksheet+xml"/>
  <Override PartName="/xl/drawings/drawing1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8.xml" ContentType="application/vnd.openxmlformats-officedocument.drawing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20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7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drawings/drawing15.xml" ContentType="application/vnd.openxmlformats-officedocument.drawing+xml"/>
  <Override PartName="/xl/worksheets/sheet21.xml" ContentType="application/vnd.openxmlformats-officedocument.spreadsheetml.worksheet+xml"/>
  <Override PartName="/xl/drawings/drawing1.xml" ContentType="application/vnd.openxmlformats-officedocument.drawing+xml"/>
  <Override PartName="/xl/worksheets/sheet18.xml" ContentType="application/vnd.openxmlformats-officedocument.spreadsheetml.worksheet+xml"/>
  <Override PartName="/xl/drawings/drawing16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39 Jun 2024\"/>
    </mc:Choice>
  </mc:AlternateContent>
  <bookViews>
    <workbookView xWindow="0" yWindow="0" windowWidth="20490" windowHeight="776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40" l="1"/>
  <c r="Q42" i="40"/>
  <c r="Q43" i="40" s="1"/>
  <c r="G43" i="40"/>
  <c r="H41" i="40"/>
  <c r="G41" i="40"/>
  <c r="G12" i="40"/>
  <c r="H12" i="40"/>
  <c r="G13" i="40"/>
  <c r="L18" i="40" s="1"/>
  <c r="H13" i="40"/>
  <c r="G14" i="40"/>
  <c r="H14" i="40"/>
  <c r="G15" i="40"/>
  <c r="H15" i="40"/>
  <c r="G16" i="40"/>
  <c r="H16" i="40"/>
  <c r="G17" i="40"/>
  <c r="H17" i="40"/>
  <c r="G18" i="40"/>
  <c r="H18" i="40"/>
  <c r="G19" i="40"/>
  <c r="H19" i="40"/>
  <c r="G20" i="40"/>
  <c r="H20" i="40"/>
  <c r="G21" i="40"/>
  <c r="H21" i="40"/>
  <c r="G22" i="40"/>
  <c r="H22" i="40"/>
  <c r="G23" i="40"/>
  <c r="H23" i="40"/>
  <c r="G24" i="40"/>
  <c r="H24" i="40"/>
  <c r="G25" i="40"/>
  <c r="H25" i="40"/>
  <c r="G26" i="40"/>
  <c r="H26" i="40"/>
  <c r="G27" i="40"/>
  <c r="H27" i="40"/>
  <c r="G28" i="40"/>
  <c r="H28" i="40"/>
  <c r="G29" i="40"/>
  <c r="H29" i="40"/>
  <c r="G30" i="40"/>
  <c r="H30" i="40"/>
  <c r="G31" i="40"/>
  <c r="H31" i="40"/>
  <c r="G32" i="40"/>
  <c r="H32" i="40"/>
  <c r="G33" i="40"/>
  <c r="H33" i="40"/>
  <c r="G34" i="40"/>
  <c r="L36" i="40" s="1"/>
  <c r="H34" i="40"/>
  <c r="G35" i="40"/>
  <c r="H35" i="40"/>
  <c r="G36" i="40"/>
  <c r="H36" i="40"/>
  <c r="G37" i="40"/>
  <c r="H37" i="40"/>
  <c r="G38" i="40"/>
  <c r="H38" i="40"/>
  <c r="G39" i="40"/>
  <c r="H39" i="40"/>
  <c r="G40" i="40"/>
  <c r="H40" i="40"/>
  <c r="H11" i="40"/>
  <c r="G11" i="40"/>
  <c r="L30" i="40"/>
  <c r="L24" i="40"/>
  <c r="L25" i="40" s="1"/>
  <c r="L13" i="40"/>
  <c r="L12" i="40"/>
  <c r="P43" i="40" l="1"/>
  <c r="P42" i="40"/>
  <c r="P12" i="40"/>
  <c r="Q12" i="40"/>
  <c r="P13" i="40"/>
  <c r="Q13" i="40"/>
  <c r="P14" i="40"/>
  <c r="Q14" i="40"/>
  <c r="P15" i="40"/>
  <c r="Q15" i="40"/>
  <c r="P16" i="40"/>
  <c r="Q16" i="40"/>
  <c r="P17" i="40"/>
  <c r="Q17" i="40"/>
  <c r="P18" i="40"/>
  <c r="Q18" i="40"/>
  <c r="P19" i="40"/>
  <c r="Q19" i="40"/>
  <c r="P20" i="40"/>
  <c r="Q20" i="40"/>
  <c r="P21" i="40"/>
  <c r="Q21" i="40"/>
  <c r="P22" i="40"/>
  <c r="Q22" i="40"/>
  <c r="P23" i="40"/>
  <c r="Q23" i="40"/>
  <c r="P24" i="40"/>
  <c r="Q24" i="40"/>
  <c r="P25" i="40"/>
  <c r="Q25" i="40"/>
  <c r="P26" i="40"/>
  <c r="Q26" i="40"/>
  <c r="P27" i="40"/>
  <c r="Q27" i="40"/>
  <c r="P28" i="40"/>
  <c r="Q28" i="40"/>
  <c r="P29" i="40"/>
  <c r="Q29" i="40"/>
  <c r="P30" i="40"/>
  <c r="Q30" i="40"/>
  <c r="P31" i="40"/>
  <c r="Q31" i="40"/>
  <c r="P32" i="40"/>
  <c r="Q32" i="40"/>
  <c r="P33" i="40"/>
  <c r="Q33" i="40"/>
  <c r="P34" i="40"/>
  <c r="Q34" i="40"/>
  <c r="P35" i="40"/>
  <c r="Q35" i="40"/>
  <c r="P36" i="40"/>
  <c r="Q36" i="40"/>
  <c r="P37" i="40"/>
  <c r="Q37" i="40"/>
  <c r="P38" i="40"/>
  <c r="Q38" i="40"/>
  <c r="P39" i="40"/>
  <c r="Q39" i="40"/>
  <c r="P40" i="40"/>
  <c r="Q40" i="40"/>
  <c r="Q11" i="40"/>
  <c r="P11" i="40"/>
  <c r="C8" i="42" l="1"/>
  <c r="F40" i="40" l="1"/>
  <c r="E17" i="33" l="1"/>
  <c r="F37" i="40" l="1"/>
  <c r="F38" i="40"/>
  <c r="F39" i="40"/>
  <c r="C8" i="41" l="1"/>
  <c r="C8" i="34"/>
  <c r="C8" i="33"/>
  <c r="D16" i="33" s="1"/>
  <c r="F29" i="40" l="1"/>
  <c r="F30" i="40"/>
  <c r="F31" i="40"/>
  <c r="F32" i="40"/>
  <c r="F33" i="40"/>
  <c r="F34" i="40"/>
  <c r="F35" i="40"/>
  <c r="F36" i="40"/>
  <c r="F22" i="40"/>
  <c r="F23" i="40"/>
  <c r="F24" i="40"/>
  <c r="F25" i="40"/>
  <c r="F26" i="40"/>
  <c r="F27" i="40"/>
  <c r="F28" i="40"/>
  <c r="F15" i="40"/>
  <c r="F16" i="40"/>
  <c r="F17" i="40"/>
  <c r="F18" i="40"/>
  <c r="F19" i="40"/>
  <c r="F20" i="40"/>
  <c r="F21" i="40"/>
  <c r="F11" i="40"/>
  <c r="F12" i="40"/>
  <c r="F13" i="40"/>
  <c r="F14" i="40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/>
  <c r="D28" i="34"/>
  <c r="E28" i="34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/>
  <c r="D24" i="28"/>
  <c r="E24" i="28"/>
  <c r="D23" i="28"/>
  <c r="E23" i="28"/>
  <c r="D21" i="28"/>
  <c r="E21" i="28" s="1"/>
  <c r="D20" i="28"/>
  <c r="E20" i="28"/>
  <c r="D19" i="28"/>
  <c r="E19" i="28"/>
  <c r="D18" i="28"/>
  <c r="E18" i="28"/>
  <c r="D15" i="28"/>
  <c r="E15" i="28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/>
  <c r="D28" i="16"/>
  <c r="E28" i="16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/>
  <c r="D15" i="16"/>
  <c r="E15" i="16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L37" i="40" l="1"/>
  <c r="L31" i="40"/>
  <c r="L19" i="40"/>
</calcChain>
</file>

<file path=xl/sharedStrings.xml><?xml version="1.0" encoding="utf-8"?>
<sst xmlns="http://schemas.openxmlformats.org/spreadsheetml/2006/main" count="721" uniqueCount="63">
  <si>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</si>
  <si>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</si>
  <si>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</si>
  <si>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</si>
  <si>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</si>
  <si>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</si>
  <si>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</si>
  <si>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</si>
  <si>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</si>
  <si>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</si>
  <si>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</si>
  <si>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</si>
  <si>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</si>
  <si>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</si>
  <si>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</si>
  <si>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</si>
  <si>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</si>
  <si>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</si>
  <si>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</si>
  <si>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</si>
  <si>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</si>
  <si>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</si>
  <si>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</si>
  <si>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</si>
  <si>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</si>
  <si>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</si>
  <si>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</si>
  <si>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</si>
  <si>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</si>
  <si>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</si>
  <si>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</si>
  <si>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</si>
  <si>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10 de enero 2023</t>
  </si>
  <si>
    <t>9 de enero 2023</t>
  </si>
  <si>
    <t>11 de enero 2023</t>
  </si>
  <si>
    <t>1 junio 2024</t>
  </si>
  <si>
    <t>2 junio 2024</t>
  </si>
  <si>
    <t>3 junio 2024</t>
  </si>
  <si>
    <t>17 de junio 2024</t>
  </si>
  <si>
    <t>16  de junio 2024</t>
  </si>
  <si>
    <t>15 de junio 2024</t>
  </si>
  <si>
    <t>14 de junio 2024</t>
  </si>
  <si>
    <t>13 de junio 2024</t>
  </si>
  <si>
    <t>12 de junio 2024</t>
  </si>
  <si>
    <t>18 de junio 2024</t>
  </si>
  <si>
    <t>19 de junio  2024</t>
  </si>
  <si>
    <t>20 de junio 2024</t>
  </si>
  <si>
    <t>21 de junio 2024</t>
  </si>
  <si>
    <t>22 de junio 2024</t>
  </si>
  <si>
    <t>23 de junio  2024</t>
  </si>
  <si>
    <t>24 de junio  2024</t>
  </si>
  <si>
    <t>25 de junio 2024</t>
  </si>
  <si>
    <t>26 de junio 2024</t>
  </si>
  <si>
    <t>27 de junio 2024</t>
  </si>
  <si>
    <t>28 de junio 2024</t>
  </si>
  <si>
    <t>29 de junio 2024</t>
  </si>
  <si>
    <t>30 de junio 2024</t>
  </si>
  <si>
    <t>Diferencia, m3</t>
  </si>
  <si>
    <t>Aporte 1 al 2 de junio</t>
  </si>
  <si>
    <t>Aporte 3 al 9 de junio</t>
  </si>
  <si>
    <t>Aporte 10 al 16 de junio</t>
  </si>
  <si>
    <t>Aporte 17 al 23 de junio</t>
  </si>
  <si>
    <t>Aporte 24 al 30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</si>
</sst>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3" fontId="9" fillId="5" borderId="61" xfId="0" applyNumberFormat="1" applyFont="1" applyFill="1" applyBorder="1" applyAlignment="1">
      <alignment horizontal="center"/>
    </xf>
    <xf numFmtId="0" fontId="1" fillId="7" borderId="63" xfId="0" applyFont="1" applyFill="1" applyBorder="1" applyAlignment="1">
      <alignment horizontal="center" vertic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0" fontId="1" fillId="6" borderId="63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63" xfId="0" applyFont="1" applyFill="1" applyBorder="1" applyAlignment="1" applyProtection="1">
      <alignment horizontal="center" vertical="center"/>
      <protection locked="0"/>
    </xf>
    <xf numFmtId="3" fontId="1" fillId="6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167" fontId="9" fillId="5" borderId="38" xfId="1" applyNumberFormat="1" applyFont="1" applyFill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166" fontId="9" fillId="5" borderId="60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0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topLeftCell="A7" zoomScale="90" zoomScaleNormal="90" workbookViewId="0">
      <selection activeCell="T25" sqref="T25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7" t="s">
        <v>4</v>
      </c>
      <c r="D8" s="117" t="s">
        <v>5</v>
      </c>
      <c r="E8" s="46" t="s">
        <v>6</v>
      </c>
      <c r="F8" s="117" t="s">
        <v>7</v>
      </c>
      <c r="G8" s="121" t="s">
        <v>8</v>
      </c>
      <c r="H8" s="122"/>
      <c r="I8" s="1"/>
      <c r="J8" s="1"/>
      <c r="K8" s="60" t="s">
        <v>9</v>
      </c>
      <c r="L8" s="64"/>
      <c r="M8" s="64"/>
      <c r="N8" s="64"/>
      <c r="O8" s="119" t="s">
        <v>10</v>
      </c>
      <c r="P8" s="117" t="s">
        <v>11</v>
      </c>
      <c r="Q8" s="119" t="s">
        <v>12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8"/>
      <c r="D9" s="118"/>
      <c r="E9" s="84" t="s">
        <v>13</v>
      </c>
      <c r="F9" s="118"/>
      <c r="G9" s="123"/>
      <c r="H9" s="124"/>
      <c r="I9" s="1"/>
      <c r="J9" s="1"/>
      <c r="K9" s="1"/>
      <c r="L9" s="64"/>
      <c r="M9" s="64"/>
      <c r="N9" s="64"/>
      <c r="O9" s="120"/>
      <c r="P9" s="118"/>
      <c r="Q9" s="120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45443</v>
      </c>
      <c r="E10" s="82">
        <v>0.33333333333333331</v>
      </c>
      <c r="F10" s="83">
        <v>3557932</v>
      </c>
      <c r="G10" s="69" t="s">
        <v>14</v>
      </c>
      <c r="H10" s="69" t="s">
        <v>15</v>
      </c>
      <c r="I10" s="1"/>
      <c r="J10" s="1"/>
      <c r="K10" s="1"/>
      <c r="L10" s="64"/>
      <c r="M10" s="64"/>
      <c r="N10" s="64"/>
      <c r="O10" s="79" t="s">
        <v>15</v>
      </c>
      <c r="P10" s="46" t="s">
        <v>14</v>
      </c>
      <c r="Q10" s="79" t="s">
        <v>14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45444</v>
      </c>
      <c r="E11" s="61">
        <v>0.33333333333333331</v>
      </c>
      <c r="F11" s="49">
        <f>'Día 1'!C16</f>
        <v>3560791</v>
      </c>
      <c r="G11" s="49">
        <f>F11-F10</f>
        <v>2859</v>
      </c>
      <c r="H11" s="50">
        <f>G11*1000/24/60/60</f>
        <v>33.090277777777779</v>
      </c>
      <c r="I11" s="1"/>
      <c r="J11" s="1"/>
      <c r="K11" s="114" t="s">
        <v>58</v>
      </c>
      <c r="L11" s="115"/>
      <c r="M11" s="116"/>
      <c r="O11" s="49">
        <v>30</v>
      </c>
      <c r="P11" s="49">
        <f>O11*60*60*24/1000</f>
        <v>2592</v>
      </c>
      <c r="Q11" s="49">
        <f>G11</f>
        <v>2859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45445</v>
      </c>
      <c r="E12" s="61">
        <v>0.33333333333333331</v>
      </c>
      <c r="F12" s="49">
        <f>'Día 2'!C16</f>
        <v>3563638</v>
      </c>
      <c r="G12" s="49">
        <f t="shared" ref="G12:G40" si="0">F12-F11</f>
        <v>2847</v>
      </c>
      <c r="H12" s="50">
        <f t="shared" ref="H12:H40" si="1">G12*1000/24/60/60</f>
        <v>32.951388888888886</v>
      </c>
      <c r="I12" s="1"/>
      <c r="K12" s="62"/>
      <c r="L12" s="68">
        <f>SUM(G11:G12)</f>
        <v>5706</v>
      </c>
      <c r="M12" s="70" t="s">
        <v>14</v>
      </c>
      <c r="N12" s="67"/>
      <c r="O12" s="49">
        <v>30</v>
      </c>
      <c r="P12" s="49">
        <f t="shared" ref="P12:P40" si="2">O12*60*60*24/1000</f>
        <v>2592</v>
      </c>
      <c r="Q12" s="49">
        <f t="shared" ref="Q12:Q40" si="3">G12</f>
        <v>2847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45446</v>
      </c>
      <c r="E13" s="61">
        <v>0.33333333333333331</v>
      </c>
      <c r="F13" s="49">
        <f>'Día 3'!C16</f>
        <v>3566466</v>
      </c>
      <c r="G13" s="49">
        <f t="shared" si="0"/>
        <v>2828</v>
      </c>
      <c r="H13" s="50">
        <f t="shared" si="1"/>
        <v>32.731481481481481</v>
      </c>
      <c r="I13" s="1"/>
      <c r="J13" s="1"/>
      <c r="K13" s="62"/>
      <c r="L13" s="73">
        <f>L12*1000/2/24/60/60</f>
        <v>33.020833333333336</v>
      </c>
      <c r="M13" s="73" t="s">
        <v>15</v>
      </c>
      <c r="N13" s="67"/>
      <c r="O13" s="49">
        <v>30</v>
      </c>
      <c r="P13" s="49">
        <f t="shared" si="2"/>
        <v>2592</v>
      </c>
      <c r="Q13" s="49">
        <f t="shared" si="3"/>
        <v>2828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45447</v>
      </c>
      <c r="E14" s="61">
        <v>0.33333333333333331</v>
      </c>
      <c r="F14" s="49">
        <f>'Día 4'!C16</f>
        <v>3569314</v>
      </c>
      <c r="G14" s="49">
        <f t="shared" si="0"/>
        <v>2848</v>
      </c>
      <c r="H14" s="50">
        <f t="shared" si="1"/>
        <v>32.962962962962962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2848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45448</v>
      </c>
      <c r="E15" s="61">
        <v>0.33333333333333331</v>
      </c>
      <c r="F15" s="49">
        <f>'Día 5'!C16</f>
        <v>3571323</v>
      </c>
      <c r="G15" s="49">
        <f t="shared" si="0"/>
        <v>2009</v>
      </c>
      <c r="H15" s="50">
        <f t="shared" si="1"/>
        <v>23.252314814814817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2009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45449</v>
      </c>
      <c r="E16" s="61">
        <v>0.33333333333333331</v>
      </c>
      <c r="F16" s="49">
        <f>'DÍa 6'!C16</f>
        <v>3573672</v>
      </c>
      <c r="G16" s="49">
        <f t="shared" si="0"/>
        <v>2349</v>
      </c>
      <c r="H16" s="50">
        <f t="shared" si="1"/>
        <v>27.1875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2349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45450</v>
      </c>
      <c r="E17" s="61">
        <v>0.33333333333333331</v>
      </c>
      <c r="F17" s="49">
        <f>'Día 7'!C16</f>
        <v>3576243</v>
      </c>
      <c r="G17" s="49">
        <f t="shared" si="0"/>
        <v>2571</v>
      </c>
      <c r="H17" s="50">
        <f t="shared" si="1"/>
        <v>29.756944444444446</v>
      </c>
      <c r="I17" s="1"/>
      <c r="J17" s="1"/>
      <c r="K17" s="114" t="s">
        <v>59</v>
      </c>
      <c r="L17" s="115"/>
      <c r="M17" s="116"/>
      <c r="N17" s="67"/>
      <c r="O17" s="49">
        <v>30</v>
      </c>
      <c r="P17" s="49">
        <f t="shared" si="2"/>
        <v>2592</v>
      </c>
      <c r="Q17" s="49">
        <f t="shared" si="3"/>
        <v>2571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45451</v>
      </c>
      <c r="E18" s="61">
        <v>0.33333333333333331</v>
      </c>
      <c r="F18" s="49">
        <f>'Día 8'!C16</f>
        <v>3578818</v>
      </c>
      <c r="G18" s="49">
        <f t="shared" si="0"/>
        <v>2575</v>
      </c>
      <c r="H18" s="50">
        <f t="shared" si="1"/>
        <v>29.803240740740744</v>
      </c>
      <c r="I18" s="1"/>
      <c r="K18" s="62"/>
      <c r="L18" s="68">
        <f>SUM(G13:G19)</f>
        <v>17753</v>
      </c>
      <c r="M18" s="70" t="s">
        <v>14</v>
      </c>
      <c r="N18" s="67"/>
      <c r="O18" s="49">
        <v>30</v>
      </c>
      <c r="P18" s="49">
        <f t="shared" si="2"/>
        <v>2592</v>
      </c>
      <c r="Q18" s="49">
        <f t="shared" si="3"/>
        <v>2575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45452</v>
      </c>
      <c r="E19" s="61">
        <v>0.33333333333333331</v>
      </c>
      <c r="F19" s="49">
        <f>'Día 9'!C16</f>
        <v>3581391</v>
      </c>
      <c r="G19" s="49">
        <f t="shared" si="0"/>
        <v>2573</v>
      </c>
      <c r="H19" s="50">
        <f t="shared" si="1"/>
        <v>29.780092592592592</v>
      </c>
      <c r="I19" s="1"/>
      <c r="J19" s="1"/>
      <c r="K19" s="62"/>
      <c r="L19" s="73">
        <f>L18*1000/7/24/60/60</f>
        <v>29.353505291005295</v>
      </c>
      <c r="M19" s="73" t="s">
        <v>15</v>
      </c>
      <c r="N19" s="67"/>
      <c r="O19" s="49">
        <v>30</v>
      </c>
      <c r="P19" s="49">
        <f t="shared" si="2"/>
        <v>2592</v>
      </c>
      <c r="Q19" s="49">
        <f t="shared" si="3"/>
        <v>2573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45453</v>
      </c>
      <c r="E20" s="61">
        <v>0.33333333333333331</v>
      </c>
      <c r="F20" s="49">
        <f>'Día 10'!C16</f>
        <v>3583938</v>
      </c>
      <c r="G20" s="49">
        <f t="shared" si="0"/>
        <v>2547</v>
      </c>
      <c r="H20" s="50">
        <f t="shared" si="1"/>
        <v>29.479166666666668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2547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45454</v>
      </c>
      <c r="E21" s="61">
        <v>0.33333333333333331</v>
      </c>
      <c r="F21" s="49">
        <f>'Día 11'!C16</f>
        <v>3586562</v>
      </c>
      <c r="G21" s="49">
        <f t="shared" si="0"/>
        <v>2624</v>
      </c>
      <c r="H21" s="50">
        <f t="shared" si="1"/>
        <v>30.37037037037037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2624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45455</v>
      </c>
      <c r="E22" s="61">
        <v>0.33333333333333331</v>
      </c>
      <c r="F22" s="49">
        <f>'Día 12'!C16</f>
        <v>3589195</v>
      </c>
      <c r="G22" s="49">
        <f t="shared" si="0"/>
        <v>2633</v>
      </c>
      <c r="H22" s="50">
        <f t="shared" si="1"/>
        <v>30.474537037037035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2633</v>
      </c>
      <c r="R22" s="1"/>
      <c r="S22" s="1" t="s">
        <v>16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45456</v>
      </c>
      <c r="E23" s="61">
        <v>0.33333333333333331</v>
      </c>
      <c r="F23" s="49">
        <f>'Día 13'!C16</f>
        <v>3591919</v>
      </c>
      <c r="G23" s="49">
        <f t="shared" si="0"/>
        <v>2724</v>
      </c>
      <c r="H23" s="50">
        <f t="shared" si="1"/>
        <v>31.527777777777779</v>
      </c>
      <c r="I23" s="1"/>
      <c r="J23" s="1"/>
      <c r="K23" s="114" t="s">
        <v>60</v>
      </c>
      <c r="L23" s="115"/>
      <c r="M23" s="116"/>
      <c r="N23" s="67"/>
      <c r="O23" s="49">
        <v>30</v>
      </c>
      <c r="P23" s="49">
        <f t="shared" si="2"/>
        <v>2592</v>
      </c>
      <c r="Q23" s="49">
        <f t="shared" si="3"/>
        <v>2724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45457</v>
      </c>
      <c r="E24" s="61">
        <v>0.33333333333333331</v>
      </c>
      <c r="F24" s="49">
        <f>'Día 14'!C16</f>
        <v>3594624</v>
      </c>
      <c r="G24" s="49">
        <f t="shared" si="0"/>
        <v>2705</v>
      </c>
      <c r="H24" s="50">
        <f t="shared" si="1"/>
        <v>31.30787037037037</v>
      </c>
      <c r="I24" s="1"/>
      <c r="K24" s="62"/>
      <c r="L24" s="68">
        <f>SUM(G20:G26)</f>
        <v>19835</v>
      </c>
      <c r="M24" s="70" t="s">
        <v>14</v>
      </c>
      <c r="N24" s="67"/>
      <c r="O24" s="49">
        <v>30</v>
      </c>
      <c r="P24" s="49">
        <f t="shared" si="2"/>
        <v>2592</v>
      </c>
      <c r="Q24" s="49">
        <f t="shared" si="3"/>
        <v>2705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45458</v>
      </c>
      <c r="E25" s="61">
        <v>0.33333333333333331</v>
      </c>
      <c r="F25" s="49">
        <f>'Día 15'!C16</f>
        <v>3597874</v>
      </c>
      <c r="G25" s="49">
        <f t="shared" si="0"/>
        <v>3250</v>
      </c>
      <c r="H25" s="50">
        <f t="shared" si="1"/>
        <v>37.61574074074074</v>
      </c>
      <c r="I25" s="1"/>
      <c r="J25" s="1"/>
      <c r="K25" s="62"/>
      <c r="L25" s="73">
        <f>L24*1000/7/24/60/60</f>
        <v>32.795965608465607</v>
      </c>
      <c r="M25" s="73" t="s">
        <v>15</v>
      </c>
      <c r="N25" s="67"/>
      <c r="O25" s="49">
        <v>30</v>
      </c>
      <c r="P25" s="49">
        <f t="shared" si="2"/>
        <v>2592</v>
      </c>
      <c r="Q25" s="49">
        <f t="shared" si="3"/>
        <v>3250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45459</v>
      </c>
      <c r="E26" s="61">
        <v>0.33333333333333331</v>
      </c>
      <c r="F26" s="49">
        <f>'Día 16'!C16</f>
        <v>3601226</v>
      </c>
      <c r="G26" s="49">
        <f t="shared" si="0"/>
        <v>3352</v>
      </c>
      <c r="H26" s="50">
        <f t="shared" si="1"/>
        <v>38.796296296296298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3352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45460</v>
      </c>
      <c r="E27" s="61">
        <v>0.33333333333333331</v>
      </c>
      <c r="F27" s="49">
        <f>'Día 17'!C16</f>
        <v>3604002</v>
      </c>
      <c r="G27" s="49">
        <f t="shared" si="0"/>
        <v>2776</v>
      </c>
      <c r="H27" s="50">
        <f t="shared" si="1"/>
        <v>32.129629629629633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2776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45461</v>
      </c>
      <c r="E28" s="61">
        <v>0.33333333333333331</v>
      </c>
      <c r="F28" s="49">
        <f>'Día 18'!C16</f>
        <v>3606853</v>
      </c>
      <c r="G28" s="49">
        <f t="shared" si="0"/>
        <v>2851</v>
      </c>
      <c r="H28" s="50">
        <f t="shared" si="1"/>
        <v>32.997685185185183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2851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45462</v>
      </c>
      <c r="E29" s="61">
        <v>0.33333333333333331</v>
      </c>
      <c r="F29" s="49">
        <f>'Día 19'!C16</f>
        <v>3609606</v>
      </c>
      <c r="G29" s="49">
        <f t="shared" si="0"/>
        <v>2753</v>
      </c>
      <c r="H29" s="50">
        <f t="shared" si="1"/>
        <v>31.863425925925924</v>
      </c>
      <c r="I29" s="1"/>
      <c r="J29" s="1"/>
      <c r="K29" s="114" t="s">
        <v>61</v>
      </c>
      <c r="L29" s="115"/>
      <c r="M29" s="116"/>
      <c r="N29" s="67"/>
      <c r="O29" s="49">
        <v>30</v>
      </c>
      <c r="P29" s="49">
        <f t="shared" si="2"/>
        <v>2592</v>
      </c>
      <c r="Q29" s="49">
        <f t="shared" si="3"/>
        <v>2753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45463</v>
      </c>
      <c r="E30" s="61">
        <v>0.33333333333333331</v>
      </c>
      <c r="F30" s="49">
        <f>'Día 20'!C16</f>
        <v>3612291</v>
      </c>
      <c r="G30" s="49">
        <f t="shared" si="0"/>
        <v>2685</v>
      </c>
      <c r="H30" s="50">
        <f t="shared" si="1"/>
        <v>31.076388888888889</v>
      </c>
      <c r="I30" s="1"/>
      <c r="K30" s="62"/>
      <c r="L30" s="68">
        <f>SUM(G27:G33)</f>
        <v>19032</v>
      </c>
      <c r="M30" s="70" t="s">
        <v>14</v>
      </c>
      <c r="N30" s="67"/>
      <c r="O30" s="49">
        <v>30</v>
      </c>
      <c r="P30" s="49">
        <f t="shared" si="2"/>
        <v>2592</v>
      </c>
      <c r="Q30" s="49">
        <f t="shared" si="3"/>
        <v>2685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45464</v>
      </c>
      <c r="E31" s="61">
        <v>0.33333333333333331</v>
      </c>
      <c r="F31" s="49">
        <f>'Día 21'!C16</f>
        <v>3614936</v>
      </c>
      <c r="G31" s="49">
        <f t="shared" si="0"/>
        <v>2645</v>
      </c>
      <c r="H31" s="50">
        <f t="shared" si="1"/>
        <v>30.613425925925924</v>
      </c>
      <c r="I31" s="1"/>
      <c r="J31" s="1"/>
      <c r="K31" s="62"/>
      <c r="L31" s="73">
        <f>L30*1000/7/24/60/60</f>
        <v>31.468253968253965</v>
      </c>
      <c r="M31" s="73" t="s">
        <v>15</v>
      </c>
      <c r="N31" s="67"/>
      <c r="O31" s="49">
        <v>30</v>
      </c>
      <c r="P31" s="49">
        <f t="shared" si="2"/>
        <v>2592</v>
      </c>
      <c r="Q31" s="49">
        <f t="shared" si="3"/>
        <v>2645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45465</v>
      </c>
      <c r="E32" s="61">
        <v>0.33333333333333331</v>
      </c>
      <c r="F32" s="49">
        <f>'Día 22'!C16</f>
        <v>3617596</v>
      </c>
      <c r="G32" s="49">
        <f t="shared" si="0"/>
        <v>2660</v>
      </c>
      <c r="H32" s="50">
        <f t="shared" si="1"/>
        <v>30.787037037037035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2660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45466</v>
      </c>
      <c r="E33" s="61">
        <v>0.33333333333333331</v>
      </c>
      <c r="F33" s="49">
        <f>'Día 23'!C16</f>
        <v>3620258</v>
      </c>
      <c r="G33" s="49">
        <f t="shared" si="0"/>
        <v>2662</v>
      </c>
      <c r="H33" s="50">
        <f t="shared" si="1"/>
        <v>30.810185185185183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2662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45467</v>
      </c>
      <c r="E34" s="61">
        <v>0.33333333333333331</v>
      </c>
      <c r="F34" s="49">
        <f>'Día 24'!C16</f>
        <v>3623142</v>
      </c>
      <c r="G34" s="49">
        <f t="shared" si="0"/>
        <v>2884</v>
      </c>
      <c r="H34" s="50">
        <f t="shared" si="1"/>
        <v>33.379629629629633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2884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45468</v>
      </c>
      <c r="E35" s="61">
        <v>0.33333333333333331</v>
      </c>
      <c r="F35" s="49">
        <f>'Día 25'!C16</f>
        <v>3626088</v>
      </c>
      <c r="G35" s="49">
        <f t="shared" si="0"/>
        <v>2946</v>
      </c>
      <c r="H35" s="50">
        <f t="shared" si="1"/>
        <v>34.097222222222221</v>
      </c>
      <c r="I35" s="1"/>
      <c r="J35" s="1"/>
      <c r="K35" s="114" t="s">
        <v>62</v>
      </c>
      <c r="L35" s="115"/>
      <c r="M35" s="116"/>
      <c r="N35" s="67"/>
      <c r="O35" s="49">
        <v>30</v>
      </c>
      <c r="P35" s="49">
        <f t="shared" si="2"/>
        <v>2592</v>
      </c>
      <c r="Q35" s="49">
        <f t="shared" si="3"/>
        <v>2946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45469</v>
      </c>
      <c r="E36" s="61">
        <v>0.33333333333333331</v>
      </c>
      <c r="F36" s="49">
        <f>'Día 26'!C16</f>
        <v>3629056</v>
      </c>
      <c r="G36" s="49">
        <f t="shared" si="0"/>
        <v>2968</v>
      </c>
      <c r="H36" s="50">
        <f t="shared" si="1"/>
        <v>34.351851851851855</v>
      </c>
      <c r="I36" s="1"/>
      <c r="K36" s="62"/>
      <c r="L36" s="68">
        <f>SUM(G34:G40)</f>
        <v>20334</v>
      </c>
      <c r="M36" s="70" t="s">
        <v>14</v>
      </c>
      <c r="N36" s="67"/>
      <c r="O36" s="49">
        <v>30</v>
      </c>
      <c r="P36" s="49">
        <f t="shared" si="2"/>
        <v>2592</v>
      </c>
      <c r="Q36" s="49">
        <f t="shared" si="3"/>
        <v>2968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45470</v>
      </c>
      <c r="E37" s="61">
        <v>0.33333333333333331</v>
      </c>
      <c r="F37" s="49">
        <f>'Día 27'!C16</f>
        <v>3631926</v>
      </c>
      <c r="G37" s="49">
        <f t="shared" si="0"/>
        <v>2870</v>
      </c>
      <c r="H37" s="50">
        <f t="shared" si="1"/>
        <v>33.217592592592588</v>
      </c>
      <c r="I37" s="1"/>
      <c r="J37" s="1"/>
      <c r="K37" s="62"/>
      <c r="L37" s="73">
        <f>L36*1000/7/24/60/60</f>
        <v>33.62103174603174</v>
      </c>
      <c r="M37" s="73" t="s">
        <v>15</v>
      </c>
      <c r="N37" s="67"/>
      <c r="O37" s="49">
        <v>30</v>
      </c>
      <c r="P37" s="49">
        <f t="shared" si="2"/>
        <v>2592</v>
      </c>
      <c r="Q37" s="49">
        <f t="shared" si="3"/>
        <v>2870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45471</v>
      </c>
      <c r="E38" s="61">
        <v>0.33333333333333331</v>
      </c>
      <c r="F38" s="49">
        <f>'Día 28'!C16</f>
        <v>3634799</v>
      </c>
      <c r="G38" s="49">
        <f t="shared" si="0"/>
        <v>2873</v>
      </c>
      <c r="H38" s="50">
        <f t="shared" si="1"/>
        <v>33.252314814814817</v>
      </c>
      <c r="I38" s="1"/>
      <c r="J38" s="1"/>
      <c r="K38" s="63"/>
      <c r="L38" s="71"/>
      <c r="M38" s="72"/>
      <c r="N38" s="67"/>
      <c r="O38" s="49">
        <v>30</v>
      </c>
      <c r="P38" s="49">
        <f t="shared" si="2"/>
        <v>2592</v>
      </c>
      <c r="Q38" s="49">
        <f t="shared" si="3"/>
        <v>2873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45472</v>
      </c>
      <c r="E39" s="61">
        <v>0.33333333333333331</v>
      </c>
      <c r="F39" s="49">
        <f>'Día 29'!C16</f>
        <v>3637665</v>
      </c>
      <c r="G39" s="49">
        <f t="shared" si="0"/>
        <v>2866</v>
      </c>
      <c r="H39" s="50">
        <f t="shared" si="1"/>
        <v>33.171296296296298</v>
      </c>
      <c r="I39" s="1"/>
      <c r="J39" s="1"/>
      <c r="K39" s="1"/>
      <c r="L39" s="65"/>
      <c r="M39" s="66"/>
      <c r="N39" s="67"/>
      <c r="O39" s="49">
        <v>30</v>
      </c>
      <c r="P39" s="49">
        <f t="shared" si="2"/>
        <v>2592</v>
      </c>
      <c r="Q39" s="49">
        <f t="shared" si="3"/>
        <v>2866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45473</v>
      </c>
      <c r="E40" s="61">
        <v>0.33333333333333298</v>
      </c>
      <c r="F40" s="49">
        <f>'Día 30'!C16</f>
        <v>3640592</v>
      </c>
      <c r="G40" s="49">
        <f t="shared" si="0"/>
        <v>2927</v>
      </c>
      <c r="H40" s="50">
        <f t="shared" si="1"/>
        <v>33.877314814814817</v>
      </c>
      <c r="I40" s="1"/>
      <c r="J40" s="1"/>
      <c r="K40" s="1"/>
      <c r="L40" s="65"/>
      <c r="M40" s="66"/>
      <c r="N40" s="67"/>
      <c r="O40" s="49">
        <v>30</v>
      </c>
      <c r="P40" s="49">
        <f t="shared" si="2"/>
        <v>2592</v>
      </c>
      <c r="Q40" s="49">
        <f t="shared" si="3"/>
        <v>2927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107"/>
      <c r="D41" s="108"/>
      <c r="E41" s="109"/>
      <c r="F41" s="110"/>
      <c r="G41" s="111">
        <f>(AVERAGE(G11:G40)-2592)/2592</f>
        <v>6.3014403292181123E-2</v>
      </c>
      <c r="H41" s="111">
        <f>(AVERAGE(H11:H40)-30)/30</f>
        <v>6.3014403292181012E-2</v>
      </c>
      <c r="I41" s="1"/>
      <c r="J41" s="1"/>
      <c r="K41" s="1"/>
      <c r="L41" s="106"/>
      <c r="M41" s="66"/>
      <c r="N41" s="67"/>
      <c r="O41" s="110"/>
      <c r="P41" s="76"/>
      <c r="Q41" s="93"/>
      <c r="R41" s="1"/>
      <c r="S41" s="1"/>
      <c r="T41" s="1"/>
      <c r="U41" s="1"/>
      <c r="V41" s="1"/>
      <c r="W41" s="1"/>
    </row>
    <row r="42" spans="1:23" ht="15" thickBot="1" x14ac:dyDescent="0.4">
      <c r="A42" s="1"/>
      <c r="B42" s="1"/>
      <c r="C42" s="51"/>
      <c r="D42" s="52"/>
      <c r="E42" s="52"/>
      <c r="F42" s="52"/>
      <c r="G42" s="52"/>
      <c r="H42" s="53"/>
      <c r="I42" s="1"/>
      <c r="J42" s="1"/>
      <c r="K42" s="1"/>
      <c r="L42" s="1"/>
      <c r="M42" s="1"/>
      <c r="N42" s="112" t="s">
        <v>17</v>
      </c>
      <c r="O42" s="77" t="s">
        <v>18</v>
      </c>
      <c r="P42" s="76">
        <f>SUM(P11:P40)</f>
        <v>77760</v>
      </c>
      <c r="Q42" s="93">
        <f>SUM(Q11:Q40)</f>
        <v>82660</v>
      </c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4"/>
      <c r="D43" s="58" t="s">
        <v>19</v>
      </c>
      <c r="E43" s="58"/>
      <c r="F43" s="58"/>
      <c r="G43" s="87">
        <f>(F40-F10)*1000/30/24/60/60</f>
        <v>31.890432098765434</v>
      </c>
      <c r="H43" s="59" t="s">
        <v>20</v>
      </c>
      <c r="I43" s="1"/>
      <c r="J43" s="1"/>
      <c r="K43" s="1"/>
      <c r="L43" s="1"/>
      <c r="M43" s="60"/>
      <c r="N43" s="113"/>
      <c r="O43" s="78" t="s">
        <v>21</v>
      </c>
      <c r="P43" s="153">
        <f>P42*1000/30/24/60/60</f>
        <v>30</v>
      </c>
      <c r="Q43" s="95">
        <f>Q42*1000/30/24/60/60</f>
        <v>31.890432098765434</v>
      </c>
      <c r="R43" s="60" t="s">
        <v>22</v>
      </c>
      <c r="S43" s="1"/>
      <c r="T43" s="1"/>
      <c r="U43" s="1"/>
      <c r="V43" s="1"/>
      <c r="W43" s="1"/>
    </row>
    <row r="44" spans="1:23" x14ac:dyDescent="0.35">
      <c r="A44" s="1"/>
      <c r="B44" s="1"/>
      <c r="C44" s="55"/>
      <c r="D44" s="56"/>
      <c r="E44" s="56"/>
      <c r="F44" s="56"/>
      <c r="G44" s="56"/>
      <c r="H44" s="5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74" t="s">
        <v>57</v>
      </c>
      <c r="O45" s="75"/>
      <c r="P45" s="75"/>
      <c r="Q45" s="86">
        <f>Q42-P42</f>
        <v>4900</v>
      </c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60" t="s">
        <v>23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88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</sheetData>
  <mergeCells count="13">
    <mergeCell ref="F8:F9"/>
    <mergeCell ref="D8:D9"/>
    <mergeCell ref="C8:C9"/>
    <mergeCell ref="P8:P9"/>
    <mergeCell ref="Q8:Q9"/>
    <mergeCell ref="O8:O9"/>
    <mergeCell ref="G8:H9"/>
    <mergeCell ref="N42:N43"/>
    <mergeCell ref="K11:M11"/>
    <mergeCell ref="K17:M17"/>
    <mergeCell ref="K29:M29"/>
    <mergeCell ref="K23:M23"/>
    <mergeCell ref="K35:M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10" zoomScale="85" zoomScaleNormal="85" zoomScalePageLayoutView="70" workbookViewId="0">
      <selection activeCell="C31" sqref="C31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33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8'!C26</f>
        <v>3579871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3581391</v>
      </c>
      <c r="D16" s="40">
        <f>+C16-C8</f>
        <v>1520</v>
      </c>
      <c r="E16" s="96">
        <f>+D16*1000/14/3600</f>
        <v>30.158730158730158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3581913</v>
      </c>
      <c r="D21" s="40">
        <f>+C21-C16</f>
        <v>522</v>
      </c>
      <c r="E21" s="96">
        <f>+D21*1000/5/3600</f>
        <v>29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3582439</v>
      </c>
      <c r="D26" s="40">
        <f>+C26-C21</f>
        <v>526</v>
      </c>
      <c r="E26" s="96">
        <f>+D26*1000/5/3600</f>
        <v>29.222222222222221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topLeftCell="A13" zoomScale="85" zoomScaleNormal="85" zoomScalePageLayoutView="70" workbookViewId="0">
      <selection activeCell="C32" sqref="C3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32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9'!C26</f>
        <v>3582439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3583938</v>
      </c>
      <c r="D16" s="40">
        <f>+C16-C8</f>
        <v>1499</v>
      </c>
      <c r="E16" s="96">
        <f>+D16*1000/14/3600</f>
        <v>29.74206349206349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3584484</v>
      </c>
      <c r="D21" s="40">
        <f>+C21-C16</f>
        <v>546</v>
      </c>
      <c r="E21" s="96">
        <f>+D21*1000/5/3600</f>
        <v>30.333333333333332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3585020</v>
      </c>
      <c r="D26" s="40">
        <f>+C26-C21</f>
        <v>536</v>
      </c>
      <c r="E26" s="96">
        <f>+D26*1000/5/3600</f>
        <v>29.777777777777779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topLeftCell="A10" zoomScale="85" zoomScaleNormal="85" zoomScalePageLayoutView="70" workbookViewId="0">
      <selection activeCell="C32" sqref="C3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34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10'!C26</f>
        <v>3585020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3586562</v>
      </c>
      <c r="D16" s="40">
        <f>+C16-C8</f>
        <v>1542</v>
      </c>
      <c r="E16" s="96">
        <f>+D16*1000/14/3600</f>
        <v>30.595238095238095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3587107</v>
      </c>
      <c r="D21" s="40">
        <f>+C21-C16</f>
        <v>545</v>
      </c>
      <c r="E21" s="96">
        <f>+D21*1000/5/3600</f>
        <v>30.277777777777779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3587643</v>
      </c>
      <c r="D26" s="40">
        <f>+C26-C21</f>
        <v>536</v>
      </c>
      <c r="E26" s="96">
        <f>+D26*1000/5/3600</f>
        <v>29.777777777777779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43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11'!C26</f>
        <v>3587643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3589195</v>
      </c>
      <c r="D16" s="40">
        <f>+C16-C8</f>
        <v>1552</v>
      </c>
      <c r="E16" s="96">
        <f>+D16*1000/14/3600</f>
        <v>30.793650793650794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3589748</v>
      </c>
      <c r="D21" s="40">
        <f>+C21-C16</f>
        <v>553</v>
      </c>
      <c r="E21" s="96">
        <f>+D21*1000/5/3600</f>
        <v>30.722222222222221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3590293</v>
      </c>
      <c r="D26" s="40">
        <f>+C26-C21</f>
        <v>545</v>
      </c>
      <c r="E26" s="96">
        <f>+D26*1000/5/3600</f>
        <v>30.277777777777779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42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12'!C26</f>
        <v>3590293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3591919</v>
      </c>
      <c r="D16" s="40">
        <f>+C16-C8</f>
        <v>1626</v>
      </c>
      <c r="E16" s="96">
        <f>+D16*1000/14/3600</f>
        <v>32.261904761904759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3592491</v>
      </c>
      <c r="D21" s="40">
        <f>+C21-C16</f>
        <v>572</v>
      </c>
      <c r="E21" s="96">
        <f>+D21*1000/5/3600</f>
        <v>31.777777777777779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3593045</v>
      </c>
      <c r="D26" s="40">
        <f>+C26-C21</f>
        <v>554</v>
      </c>
      <c r="E26" s="96">
        <f>+D26*1000/5/3600</f>
        <v>30.777777777777779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41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13'!C26</f>
        <v>3593045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3594624</v>
      </c>
      <c r="D16" s="40">
        <f>+C16-C8</f>
        <v>1579</v>
      </c>
      <c r="E16" s="96">
        <f>+D16*1000/14/3600</f>
        <v>31.329365079365079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3595292</v>
      </c>
      <c r="D21" s="40">
        <f>+C21-C16</f>
        <v>668</v>
      </c>
      <c r="E21" s="96">
        <f>+D21*1000/5/3600</f>
        <v>37.111111111111114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3595965</v>
      </c>
      <c r="D26" s="40">
        <f>+C26-C21</f>
        <v>673</v>
      </c>
      <c r="E26" s="96">
        <f>+D26*1000/5/3600</f>
        <v>37.388888888888886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40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14'!C26</f>
        <v>3595965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3597874</v>
      </c>
      <c r="D16" s="40">
        <f>+C16-C8</f>
        <v>1909</v>
      </c>
      <c r="E16" s="96">
        <f>+D16*1000/14/3600</f>
        <v>37.876984126984134</v>
      </c>
      <c r="F16" s="41" t="s">
        <v>16</v>
      </c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3598574</v>
      </c>
      <c r="D21" s="40">
        <f>+C21-C16</f>
        <v>700</v>
      </c>
      <c r="E21" s="96">
        <f>+D21*1000/5/3600</f>
        <v>38.888888888888886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3599279</v>
      </c>
      <c r="D26" s="40">
        <f>+C26-C21</f>
        <v>705</v>
      </c>
      <c r="E26" s="96">
        <f>+D26*1000/5/3600</f>
        <v>39.166666666666664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topLeftCell="A10" zoomScale="85" zoomScaleNormal="85" zoomScalePageLayoutView="70" workbookViewId="0">
      <selection activeCell="D32" sqref="D3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39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15'!C26</f>
        <v>3599279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3601226</v>
      </c>
      <c r="D16" s="40">
        <f>+C16-C8</f>
        <v>1947</v>
      </c>
      <c r="E16" s="96">
        <f>+D16*1000/14/3600</f>
        <v>38.630952380952387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3601925</v>
      </c>
      <c r="D21" s="40">
        <f>+C21-C16</f>
        <v>699</v>
      </c>
      <c r="E21" s="96">
        <f>+D21*1000/5/3600</f>
        <v>38.833333333333336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3602438</v>
      </c>
      <c r="D26" s="40">
        <f>+C26-C21</f>
        <v>513</v>
      </c>
      <c r="E26" s="96">
        <f>+D26*1000/5/3600</f>
        <v>28.5</v>
      </c>
      <c r="F26" s="41" t="s">
        <v>16</v>
      </c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topLeftCell="A7" zoomScale="85" zoomScaleNormal="85" zoomScalePageLayoutView="70" workbookViewId="0">
      <selection activeCell="C28" sqref="C2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38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16'!C26</f>
        <v>3602438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3604002</v>
      </c>
      <c r="D16" s="40">
        <f>+C16-C8</f>
        <v>1564</v>
      </c>
      <c r="E16" s="96">
        <f>+D16*1000/14/3600</f>
        <v>31.031746031746032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3604602</v>
      </c>
      <c r="D21" s="40">
        <f>+C21-C16</f>
        <v>600</v>
      </c>
      <c r="E21" s="96">
        <f>+D21*1000/5/3600</f>
        <v>33.333333333333336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3605191</v>
      </c>
      <c r="D26" s="40">
        <f>+C26-C21</f>
        <v>589</v>
      </c>
      <c r="E26" s="96">
        <f>+D26*1000/5/3600</f>
        <v>32.722222222222221</v>
      </c>
      <c r="F26" s="45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44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17'!C26</f>
        <v>3605191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3606853</v>
      </c>
      <c r="D16" s="40">
        <f>+C16-C8</f>
        <v>1662</v>
      </c>
      <c r="E16" s="96">
        <f>+D16*1000/14/3600</f>
        <v>32.976190476190474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3607435</v>
      </c>
      <c r="D21" s="40">
        <f>+C21-C16</f>
        <v>582</v>
      </c>
      <c r="E21" s="96">
        <f>+D21*1000/5/3600</f>
        <v>32.333333333333336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3608003</v>
      </c>
      <c r="D26" s="40">
        <f>+C26-C21</f>
        <v>568</v>
      </c>
      <c r="E26" s="96">
        <f>+D26*1000/5/3600</f>
        <v>31.555555555555557</v>
      </c>
      <c r="F26" s="41" t="s">
        <v>16</v>
      </c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13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 t="s">
        <v>35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38">
        <v>3559150</v>
      </c>
      <c r="D8" s="28"/>
      <c r="E8" s="28"/>
      <c r="F8" s="8"/>
      <c r="G8" s="142"/>
      <c r="H8" s="143"/>
      <c r="I8" s="29"/>
      <c r="J8" s="29" t="s">
        <v>16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16</v>
      </c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25" t="s">
        <v>16</v>
      </c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3560791</v>
      </c>
      <c r="D16" s="40">
        <f>+C16-C8</f>
        <v>1641</v>
      </c>
      <c r="E16" s="96">
        <f>+D16*1000/14/3600</f>
        <v>32.55952380952381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16</v>
      </c>
      <c r="G17" s="125" t="s">
        <v>16</v>
      </c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16</v>
      </c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3561397</v>
      </c>
      <c r="D21" s="40">
        <f>+C21-C16</f>
        <v>606</v>
      </c>
      <c r="E21" s="96">
        <f>+D21*1000/5/3600</f>
        <v>33.666666666666664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25" t="s">
        <v>16</v>
      </c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3561975</v>
      </c>
      <c r="D26" s="40">
        <f>+C26-C21</f>
        <v>578</v>
      </c>
      <c r="E26" s="96">
        <f>+D26*1000/5/3600</f>
        <v>32.111111111111114</v>
      </c>
      <c r="F26" s="41" t="s">
        <v>16</v>
      </c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7:H7"/>
    <mergeCell ref="G8:H8"/>
    <mergeCell ref="B2:C3"/>
    <mergeCell ref="G9:H9"/>
    <mergeCell ref="G10:H10"/>
    <mergeCell ref="G18:H18"/>
    <mergeCell ref="G29:H29"/>
    <mergeCell ref="G30:H30"/>
    <mergeCell ref="G11:H11"/>
    <mergeCell ref="G12:H12"/>
    <mergeCell ref="G13:H13"/>
    <mergeCell ref="G14:H14"/>
    <mergeCell ref="G15:H15"/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</mergeCells>
  <conditionalFormatting sqref="N9:N32">
    <cfRule type="cellIs" dxfId="29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zoomScale="85" zoomScaleNormal="85" zoomScalePageLayoutView="70" workbookViewId="0">
      <selection activeCell="C12" sqref="C12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45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18'!C26</f>
        <v>3608003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3609606</v>
      </c>
      <c r="D16" s="40">
        <f>+C16-C8</f>
        <v>1603</v>
      </c>
      <c r="E16" s="96">
        <f>+D16*1000/14/3600</f>
        <v>31.805555555555557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3610194</v>
      </c>
      <c r="D21" s="40">
        <f>+C21-C16</f>
        <v>588</v>
      </c>
      <c r="E21" s="96">
        <f>+D21*1000/5/3600</f>
        <v>32.666666666666664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3610730</v>
      </c>
      <c r="D26" s="40">
        <f>+C26-C21</f>
        <v>536</v>
      </c>
      <c r="E26" s="96">
        <f>+D26*1000/5/3600</f>
        <v>29.777777777777779</v>
      </c>
      <c r="F26" s="41"/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46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19'!C26</f>
        <v>3610730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3612291</v>
      </c>
      <c r="D16" s="40">
        <f>+C16-C8</f>
        <v>1561</v>
      </c>
      <c r="E16" s="96">
        <f>+D16*1000/14/3600</f>
        <v>30.972222222222221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3612841</v>
      </c>
      <c r="D21" s="40">
        <f>+C21-C16</f>
        <v>550</v>
      </c>
      <c r="E21" s="96">
        <f>+D21*1000/5/3600</f>
        <v>30.555555555555557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3613402</v>
      </c>
      <c r="D26" s="40">
        <f>+C26-C21</f>
        <v>561</v>
      </c>
      <c r="E26" s="96">
        <f>+D26*1000/5/3600</f>
        <v>31.166666666666668</v>
      </c>
      <c r="F26" s="41"/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47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20'!C26</f>
        <v>3613402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3614936</v>
      </c>
      <c r="D16" s="40">
        <f>+C16-C8</f>
        <v>1534</v>
      </c>
      <c r="E16" s="96">
        <f>+D16*1000/14/3600</f>
        <v>30.436507936507933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3615481</v>
      </c>
      <c r="D21" s="40">
        <f>+C21-C16</f>
        <v>545</v>
      </c>
      <c r="E21" s="96">
        <f>+D21*1000/5/3600</f>
        <v>30.277777777777779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3616037</v>
      </c>
      <c r="D26" s="40">
        <f>+C26-C21</f>
        <v>556</v>
      </c>
      <c r="E26" s="96">
        <f>+D26*1000/5/3600</f>
        <v>30.888888888888889</v>
      </c>
      <c r="F26" s="41"/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48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21'!C26</f>
        <v>3616037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3617596</v>
      </c>
      <c r="D16" s="40">
        <f>+C16-C8</f>
        <v>1559</v>
      </c>
      <c r="E16" s="96">
        <f>+D16*1000/14/3600</f>
        <v>30.932539682539684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3618157</v>
      </c>
      <c r="D21" s="40">
        <f>+C21-C16</f>
        <v>561</v>
      </c>
      <c r="E21" s="96">
        <f>+D21*1000/5/3600</f>
        <v>31.166666666666668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3618696</v>
      </c>
      <c r="D26" s="40">
        <f>+C26-C21</f>
        <v>539</v>
      </c>
      <c r="E26" s="96">
        <f>+D26*1000/5/3600</f>
        <v>29.944444444444443</v>
      </c>
      <c r="F26" s="41"/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49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22'!C26</f>
        <v>3618696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3620258</v>
      </c>
      <c r="D16" s="40">
        <f>+C16-C8</f>
        <v>1562</v>
      </c>
      <c r="E16" s="96">
        <f>+D16*1000/14/3600</f>
        <v>30.99206349206349</v>
      </c>
      <c r="F16" s="45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3620876</v>
      </c>
      <c r="D21" s="40">
        <f>+C21-C16</f>
        <v>618</v>
      </c>
      <c r="E21" s="96">
        <f>+D21*1000/5/3600</f>
        <v>34.333333333333336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3621446</v>
      </c>
      <c r="D26" s="40">
        <f>+C26-C21</f>
        <v>570</v>
      </c>
      <c r="E26" s="96">
        <f>+D26*1000/5/3600</f>
        <v>31.666666666666668</v>
      </c>
      <c r="F26" s="41"/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topLeftCell="A1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50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23'!C26</f>
        <v>3621446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3623142</v>
      </c>
      <c r="D16" s="40">
        <f>+C16-C8</f>
        <v>1696</v>
      </c>
      <c r="E16" s="96">
        <f>+D16*1000/14/3600</f>
        <v>33.650793650793652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3623759</v>
      </c>
      <c r="D21" s="40">
        <f>+C21-C16</f>
        <v>617</v>
      </c>
      <c r="E21" s="96">
        <f>+D21*1000/5/3600</f>
        <v>34.277777777777779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3624354</v>
      </c>
      <c r="D26" s="40">
        <f>+C26-C21</f>
        <v>595</v>
      </c>
      <c r="E26" s="96">
        <f>+D26*1000/5/3600</f>
        <v>33.055555555555557</v>
      </c>
      <c r="F26" s="41"/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13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51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24'!C26</f>
        <v>3624354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3626088</v>
      </c>
      <c r="D16" s="40">
        <f>+C16-C8</f>
        <v>1734</v>
      </c>
      <c r="E16" s="96">
        <f>+D16*1000/14/3600</f>
        <v>34.404761904761905</v>
      </c>
      <c r="F16" s="41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3626715</v>
      </c>
      <c r="D21" s="40">
        <f>+C21-C16</f>
        <v>627</v>
      </c>
      <c r="E21" s="96">
        <f>+D21*1000/5/3600</f>
        <v>34.833333333333336</v>
      </c>
      <c r="F21" s="41"/>
      <c r="G21" s="138" t="s">
        <v>16</v>
      </c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3627326</v>
      </c>
      <c r="D26" s="40">
        <f>+C26-C21</f>
        <v>611</v>
      </c>
      <c r="E26" s="96">
        <f>+D26*1000/5/3600</f>
        <v>33.944444444444443</v>
      </c>
      <c r="F26" s="41"/>
      <c r="G26" s="138" t="s">
        <v>16</v>
      </c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topLeftCell="A10" zoomScale="85" zoomScaleNormal="85" zoomScalePageLayoutView="70" workbookViewId="0">
      <selection activeCell="C30" sqref="C30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52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'Día 25'!C26</f>
        <v>3627326</v>
      </c>
      <c r="D8" s="28" t="s">
        <v>16</v>
      </c>
      <c r="E8" s="28"/>
      <c r="F8" s="8"/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3629056</v>
      </c>
      <c r="D16" s="40">
        <f>+C16-C8</f>
        <v>1730</v>
      </c>
      <c r="E16" s="96">
        <f>+D16*1000/14/3600</f>
        <v>34.325396825396822</v>
      </c>
      <c r="F16" s="45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3629654</v>
      </c>
      <c r="D21" s="40">
        <f>+C21-C16</f>
        <v>598</v>
      </c>
      <c r="E21" s="96">
        <f>+D21*1000/5/3600</f>
        <v>33.222222222222221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3630244</v>
      </c>
      <c r="D26" s="40">
        <f>+C26-C21</f>
        <v>590</v>
      </c>
      <c r="E26" s="96">
        <f>+D26*1000/5/3600</f>
        <v>32.777777777777779</v>
      </c>
      <c r="F26" s="45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16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53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105">
        <f>+'Día 26'!C26</f>
        <v>3630244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3631926</v>
      </c>
      <c r="D16" s="40">
        <f>+C16-C8</f>
        <v>1682</v>
      </c>
      <c r="E16" s="96">
        <f>+D16*1000/14/3600</f>
        <v>33.373015873015873</v>
      </c>
      <c r="F16" s="45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8">
        <f t="shared" si="1"/>
        <v>0</v>
      </c>
      <c r="F17" s="100"/>
      <c r="G17" s="152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8">
        <f t="shared" si="1"/>
        <v>0</v>
      </c>
      <c r="F18" s="100"/>
      <c r="G18" s="152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8">
        <f t="shared" si="1"/>
        <v>0</v>
      </c>
      <c r="F19" s="100"/>
      <c r="G19" s="152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99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3632528</v>
      </c>
      <c r="D21" s="40">
        <f>+C21-C16</f>
        <v>602</v>
      </c>
      <c r="E21" s="96">
        <f>+D21*1000/5/3600</f>
        <v>33.444444444444443</v>
      </c>
      <c r="F21" s="45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3633122</v>
      </c>
      <c r="D26" s="40">
        <f>+C26-C21</f>
        <v>594</v>
      </c>
      <c r="E26" s="96">
        <f>+D26*1000/5/3600</f>
        <v>33</v>
      </c>
      <c r="F26" s="45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10" zoomScale="85" zoomScaleNormal="85" zoomScalePageLayoutView="70" workbookViewId="0">
      <selection activeCell="C31" sqref="C3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54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27'!C26</f>
        <v>3633122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3634799</v>
      </c>
      <c r="D16" s="40">
        <f>+C16-C8</f>
        <v>1677</v>
      </c>
      <c r="E16" s="96">
        <f>+D16*1000/14/3600</f>
        <v>33.273809523809526</v>
      </c>
      <c r="F16" s="45"/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3635376</v>
      </c>
      <c r="D21" s="40">
        <f>+C21-C16</f>
        <v>577</v>
      </c>
      <c r="E21" s="96">
        <f>+D21*1000/5/3600</f>
        <v>32.055555555555557</v>
      </c>
      <c r="F21" s="45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3635979</v>
      </c>
      <c r="D26" s="40">
        <f>+C26-C21</f>
        <v>603</v>
      </c>
      <c r="E26" s="96">
        <f>+D26*1000/5/3600</f>
        <v>33.5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topLeftCell="A10" zoomScale="85" zoomScaleNormal="85" zoomScalePageLayoutView="70" workbookViewId="0">
      <selection activeCell="C29" sqref="C29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36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1'!C26</f>
        <v>3561975</v>
      </c>
      <c r="D8" s="28" t="s">
        <v>16</v>
      </c>
      <c r="E8" s="28"/>
      <c r="F8" s="8"/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 t="s">
        <v>16</v>
      </c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16</v>
      </c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3563638</v>
      </c>
      <c r="D16" s="40">
        <f>+C16-C8</f>
        <v>1663</v>
      </c>
      <c r="E16" s="96">
        <f>+D16*1000/14/3600</f>
        <v>32.996031746031747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48"/>
      <c r="H20" s="149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3564244</v>
      </c>
      <c r="D21" s="40">
        <f>+C21-C16</f>
        <v>606</v>
      </c>
      <c r="E21" s="97">
        <f>+D21*1000/5/3600</f>
        <v>33.666666666666664</v>
      </c>
      <c r="F21" s="41"/>
      <c r="G21" s="150"/>
      <c r="H21" s="151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42"/>
      <c r="H22" s="14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3564834</v>
      </c>
      <c r="D26" s="40">
        <f>+C26-C21</f>
        <v>590</v>
      </c>
      <c r="E26" s="96">
        <f>+D26*1000/5/3600</f>
        <v>32.777777777777779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10" zoomScale="85" zoomScaleNormal="85" zoomScalePageLayoutView="70" workbookViewId="0">
      <selection activeCell="C31" sqref="C31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55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94">
        <f>+'Día 28'!C26</f>
        <v>3635979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2">
        <v>3637665</v>
      </c>
      <c r="D16" s="40">
        <f>+C16-C8</f>
        <v>1686</v>
      </c>
      <c r="E16" s="103">
        <f>+D16*1000/14/3600</f>
        <v>33.452380952380956</v>
      </c>
      <c r="F16" s="45" t="s">
        <v>16</v>
      </c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1">
        <v>3638316</v>
      </c>
      <c r="D21" s="40">
        <f>+C21-C16</f>
        <v>651</v>
      </c>
      <c r="E21" s="103">
        <f>+D21*1000/5/3600</f>
        <v>36.166666666666664</v>
      </c>
      <c r="F21" s="45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1">
        <v>3638888</v>
      </c>
      <c r="D26" s="40">
        <f>+C26-C21</f>
        <v>572</v>
      </c>
      <c r="E26" s="103">
        <f>+D26*1000/5/3600</f>
        <v>31.777777777777779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zoomScale="85" zoomScaleNormal="85" zoomScalePageLayoutView="70" workbookViewId="0">
      <selection activeCell="H37" sqref="H3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56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101">
        <f>+'Día 29'!C26</f>
        <v>3638888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4">
        <v>3640592</v>
      </c>
      <c r="D16" s="40">
        <f>+C16-C8</f>
        <v>1704</v>
      </c>
      <c r="E16" s="96">
        <f>+D16*1000/14/3600</f>
        <v>33.80952380952381</v>
      </c>
      <c r="F16" s="45" t="s">
        <v>16</v>
      </c>
      <c r="G16" s="138" t="s">
        <v>16</v>
      </c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3641201</v>
      </c>
      <c r="D21" s="40">
        <f>+C21-C16</f>
        <v>609</v>
      </c>
      <c r="E21" s="96">
        <f>+D21*1000/5/3600</f>
        <v>33.833333333333336</v>
      </c>
      <c r="F21" s="45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4">
        <v>3641795</v>
      </c>
      <c r="D26" s="40">
        <f>+C26-C21</f>
        <v>594</v>
      </c>
      <c r="E26" s="96">
        <f>+D26*1000/5/3600</f>
        <v>33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topLeftCell="A10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 t="s">
        <v>37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2'!C26</f>
        <v>3564834</v>
      </c>
      <c r="D8" s="28" t="s">
        <v>16</v>
      </c>
      <c r="E8" s="28"/>
      <c r="F8" s="8"/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3566466</v>
      </c>
      <c r="D16" s="40">
        <f>+C16-C8</f>
        <v>1632</v>
      </c>
      <c r="E16" s="96">
        <f>+D16*1000/14/3600</f>
        <v>32.38095238095238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3567056</v>
      </c>
      <c r="D21" s="40">
        <f>+C21-C16</f>
        <v>590</v>
      </c>
      <c r="E21" s="96">
        <f>+D21*1000/5/3600</f>
        <v>32.777777777777779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3567639</v>
      </c>
      <c r="D26" s="40">
        <f>+C26-C21</f>
        <v>583</v>
      </c>
      <c r="E26" s="96">
        <f>+D26*1000/5/3600</f>
        <v>32.388888888888886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topLeftCell="A13" zoomScale="85" zoomScaleNormal="85" zoomScalePageLayoutView="70" workbookViewId="0">
      <selection activeCell="C32" sqref="C3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45295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3'!C26</f>
        <v>3567639</v>
      </c>
      <c r="D8" s="28" t="s">
        <v>16</v>
      </c>
      <c r="E8" s="28"/>
      <c r="F8" s="8"/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3569314</v>
      </c>
      <c r="D16" s="40">
        <f>+C16-C8</f>
        <v>1675</v>
      </c>
      <c r="E16" s="96">
        <f>+D16*1000/14/3600</f>
        <v>33.234126984126988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16</v>
      </c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3569803</v>
      </c>
      <c r="D21" s="40">
        <f>+C21-C16</f>
        <v>489</v>
      </c>
      <c r="E21" s="96">
        <f>+D21*1000/5/3600</f>
        <v>27.166666666666668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3570204</v>
      </c>
      <c r="D26" s="40">
        <f>+C26-C21</f>
        <v>401</v>
      </c>
      <c r="E26" s="96">
        <f>+D26*1000/5/3600</f>
        <v>22.277777777777779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13" zoomScale="85" zoomScaleNormal="85" zoomScalePageLayoutView="70" workbookViewId="0">
      <selection activeCell="C32" sqref="C3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45296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4'!C26</f>
        <v>3570204</v>
      </c>
      <c r="D8" s="28" t="s">
        <v>16</v>
      </c>
      <c r="E8" s="28"/>
      <c r="F8" s="8"/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3571323</v>
      </c>
      <c r="D16" s="40">
        <f>+C16-C8</f>
        <v>1119</v>
      </c>
      <c r="E16" s="96">
        <f>+D16*1000/14/3600</f>
        <v>22.202380952380953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3571724</v>
      </c>
      <c r="D21" s="40">
        <f>+C21-C16</f>
        <v>401</v>
      </c>
      <c r="E21" s="96">
        <f>+D21*1000/5/3600</f>
        <v>22.277777777777779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3572187</v>
      </c>
      <c r="D26" s="40">
        <f>+C26-C21</f>
        <v>463</v>
      </c>
      <c r="E26" s="96">
        <f>+D26*1000/5/3600</f>
        <v>25.722222222222221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13" zoomScale="85" zoomScaleNormal="85" zoomScalePageLayoutView="70" workbookViewId="0">
      <selection activeCell="C32" sqref="C3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45297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5'!C26</f>
        <v>3572187</v>
      </c>
      <c r="D8" s="28" t="s">
        <v>16</v>
      </c>
      <c r="E8" s="28"/>
      <c r="F8" s="8"/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3573672</v>
      </c>
      <c r="D16" s="40">
        <f>+C16-C8</f>
        <v>1485</v>
      </c>
      <c r="E16" s="96">
        <f>+D16*1000/14/3600</f>
        <v>29.464285714285712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3574196</v>
      </c>
      <c r="D21" s="40">
        <f>+C21-C16</f>
        <v>524</v>
      </c>
      <c r="E21" s="96">
        <f>+D21*1000/5/3600</f>
        <v>29.111111111111111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3574721</v>
      </c>
      <c r="D26" s="40">
        <f>+C26-C21</f>
        <v>525</v>
      </c>
      <c r="E26" s="96">
        <f>+D26*1000/5/3600</f>
        <v>29.166666666666668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13" zoomScale="85" zoomScaleNormal="85" zoomScalePageLayoutView="70" workbookViewId="0">
      <selection activeCell="C32" sqref="C3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44933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6'!C26</f>
        <v>3574721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3576243</v>
      </c>
      <c r="D16" s="40">
        <f>+C16-C8</f>
        <v>1522</v>
      </c>
      <c r="E16" s="96">
        <f>+D16*1000/14/3600</f>
        <v>30.198412698412696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3576785</v>
      </c>
      <c r="D21" s="40">
        <f>+C21-C16</f>
        <v>542</v>
      </c>
      <c r="E21" s="96">
        <f>+D21*1000/5/3600</f>
        <v>30.111111111111111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3577311</v>
      </c>
      <c r="D26" s="40">
        <f>+C26-C21</f>
        <v>526</v>
      </c>
      <c r="E26" s="96">
        <f>+D26*1000/5/3600</f>
        <v>29.222222222222221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13" zoomScale="85" zoomScaleNormal="85" zoomScalePageLayoutView="70" workbookViewId="0">
      <selection activeCell="C32" sqref="C32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44"/>
      <c r="C2" s="145"/>
      <c r="D2" s="129" t="s">
        <v>24</v>
      </c>
      <c r="E2" s="130"/>
      <c r="F2" s="130"/>
      <c r="G2" s="130"/>
      <c r="H2" s="131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46"/>
      <c r="C3" s="147"/>
      <c r="D3" s="132"/>
      <c r="E3" s="133"/>
      <c r="F3" s="133"/>
      <c r="G3" s="133"/>
      <c r="H3" s="134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35" t="s">
        <v>25</v>
      </c>
      <c r="E5" s="136"/>
      <c r="F5" s="136"/>
      <c r="G5" s="136"/>
      <c r="H5" s="137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44934</v>
      </c>
      <c r="C7" s="22" t="s">
        <v>26</v>
      </c>
      <c r="D7" s="23" t="s">
        <v>27</v>
      </c>
      <c r="E7" s="24" t="s">
        <v>15</v>
      </c>
      <c r="F7" s="25" t="s">
        <v>28</v>
      </c>
      <c r="G7" s="140" t="s">
        <v>29</v>
      </c>
      <c r="H7" s="141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30</v>
      </c>
      <c r="C8" s="43">
        <f>+'Día 7'!C26</f>
        <v>3577311</v>
      </c>
      <c r="D8" s="28" t="s">
        <v>16</v>
      </c>
      <c r="E8" s="28"/>
      <c r="F8" s="8" t="s">
        <v>16</v>
      </c>
      <c r="G8" s="142"/>
      <c r="H8" s="143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25"/>
      <c r="H9" s="126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25"/>
      <c r="H10" s="126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25"/>
      <c r="H11" s="126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25"/>
      <c r="H12" s="126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25"/>
      <c r="H13" s="126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25"/>
      <c r="H14" s="126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25"/>
      <c r="H15" s="126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3578818</v>
      </c>
      <c r="D16" s="40">
        <f>+C16-C8</f>
        <v>1507</v>
      </c>
      <c r="E16" s="96">
        <f>+D16*1000/14/3600</f>
        <v>29.900793650793652</v>
      </c>
      <c r="F16" s="41"/>
      <c r="G16" s="138"/>
      <c r="H16" s="139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25"/>
      <c r="H17" s="126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25"/>
      <c r="H18" s="126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25"/>
      <c r="H19" s="126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25"/>
      <c r="H20" s="126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3579355</v>
      </c>
      <c r="D21" s="40">
        <f>+C21-C16</f>
        <v>537</v>
      </c>
      <c r="E21" s="96">
        <f>+D21*1000/5/3600</f>
        <v>29.833333333333332</v>
      </c>
      <c r="F21" s="41"/>
      <c r="G21" s="138"/>
      <c r="H21" s="139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25"/>
      <c r="H22" s="126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25"/>
      <c r="H23" s="126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25"/>
      <c r="H24" s="126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25"/>
      <c r="H25" s="126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3579871</v>
      </c>
      <c r="D26" s="40">
        <f>+C26-C21</f>
        <v>516</v>
      </c>
      <c r="E26" s="96">
        <f>+D26*1000/5/3600</f>
        <v>28.666666666666668</v>
      </c>
      <c r="F26" s="41"/>
      <c r="G26" s="138"/>
      <c r="H26" s="139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25"/>
      <c r="H27" s="126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25"/>
      <c r="H28" s="126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25"/>
      <c r="H29" s="126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25"/>
      <c r="H30" s="126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25"/>
      <c r="H31" s="126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27"/>
      <c r="H32" s="128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31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8:H28"/>
    <mergeCell ref="G29:H29"/>
    <mergeCell ref="G30:H30"/>
    <mergeCell ref="G31:H31"/>
    <mergeCell ref="G32:H32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F4302F2C-7626-4A6B-9BA8-CE79D645B04B}"/>
</file>

<file path=customXml/itemProps2.xml><?xml version="1.0" encoding="utf-8"?>
<ds:datastoreItem xmlns:ds="http://schemas.openxmlformats.org/officeDocument/2006/customXml" ds:itemID="{23779C8D-A1F2-4458-A3CC-CFBCDB7BC8C0}"/>
</file>

<file path=customXml/itemProps3.xml><?xml version="1.0" encoding="utf-8"?>
<ds:datastoreItem xmlns:ds="http://schemas.openxmlformats.org/officeDocument/2006/customXml" ds:itemID="{49A3D84F-6018-4D39-81EE-A1EC9BD766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2024-07-18T16:00:10Z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